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4295" windowHeight="4620" activeTab="3"/>
  </bookViews>
  <sheets>
    <sheet name="Нагэ-но-ката" sheetId="1" r:id="rId1"/>
    <sheet name="Катамэ-но-ката" sheetId="2" r:id="rId2"/>
    <sheet name="Дзю-но-ката" sheetId="3" r:id="rId3"/>
    <sheet name="Кодокан-госин-дзюцу" sheetId="4" r:id="rId4"/>
    <sheet name="Кимэ-но-ката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Kata">[1]Start!$D$51</definedName>
    <definedName name="TypeComp">[1]Start!$H$22</definedName>
    <definedName name="ValMax">[1]Start!$B$80</definedName>
  </definedNames>
  <calcPr calcId="125725" calcMode="manual"/>
</workbook>
</file>

<file path=xl/calcChain.xml><?xml version="1.0" encoding="utf-8"?>
<calcChain xmlns="http://schemas.openxmlformats.org/spreadsheetml/2006/main">
  <c r="J12" i="5"/>
  <c r="I12"/>
  <c r="H12"/>
  <c r="G12"/>
  <c r="F12"/>
  <c r="E12"/>
  <c r="K11"/>
  <c r="J11"/>
  <c r="I11"/>
  <c r="H11"/>
  <c r="G11"/>
  <c r="F11"/>
  <c r="E11"/>
  <c r="I12" i="4"/>
  <c r="H12"/>
  <c r="G12"/>
  <c r="E12"/>
  <c r="J11"/>
  <c r="I11"/>
  <c r="H11"/>
  <c r="G11"/>
  <c r="F11"/>
  <c r="E11"/>
  <c r="R12" i="5"/>
  <c r="Q12"/>
  <c r="P12"/>
  <c r="O12"/>
  <c r="N12"/>
  <c r="R11"/>
  <c r="Q11"/>
  <c r="P11"/>
  <c r="O11"/>
  <c r="N11"/>
  <c r="A11"/>
  <c r="I9"/>
  <c r="H9"/>
  <c r="G9"/>
  <c r="F9"/>
  <c r="E9"/>
  <c r="I7"/>
  <c r="K12" l="1"/>
  <c r="L12" s="1"/>
  <c r="L11"/>
  <c r="A12"/>
  <c r="I9" i="4" l="1"/>
  <c r="H9"/>
  <c r="G9"/>
  <c r="F9"/>
  <c r="E9"/>
  <c r="I7"/>
  <c r="J13" i="1"/>
  <c r="I13"/>
  <c r="H13"/>
  <c r="G13"/>
  <c r="F13"/>
  <c r="J12"/>
  <c r="I12"/>
  <c r="H12"/>
  <c r="G12"/>
  <c r="F12"/>
  <c r="J11"/>
  <c r="I11"/>
  <c r="H11"/>
  <c r="G11"/>
  <c r="F11"/>
  <c r="J12" i="3"/>
  <c r="I12"/>
  <c r="H12"/>
  <c r="G12"/>
  <c r="F12"/>
  <c r="E12"/>
  <c r="J11"/>
  <c r="I11"/>
  <c r="H11"/>
  <c r="G11"/>
  <c r="F11"/>
  <c r="E11"/>
  <c r="A11"/>
  <c r="K11" s="1"/>
  <c r="L11" s="1"/>
  <c r="I9"/>
  <c r="H9"/>
  <c r="G9"/>
  <c r="F9"/>
  <c r="E9"/>
  <c r="I7"/>
  <c r="J14" i="2"/>
  <c r="I14"/>
  <c r="H14"/>
  <c r="G14"/>
  <c r="F14"/>
  <c r="E14"/>
  <c r="J13"/>
  <c r="I13"/>
  <c r="H13"/>
  <c r="G13"/>
  <c r="F13"/>
  <c r="E13"/>
  <c r="J12"/>
  <c r="I12"/>
  <c r="H12"/>
  <c r="G12"/>
  <c r="F12"/>
  <c r="E12"/>
  <c r="J11"/>
  <c r="A11" s="1"/>
  <c r="I11"/>
  <c r="H11"/>
  <c r="G11"/>
  <c r="F11"/>
  <c r="E11"/>
  <c r="I9"/>
  <c r="H9"/>
  <c r="G9"/>
  <c r="F9"/>
  <c r="E9"/>
  <c r="I7"/>
  <c r="E6"/>
  <c r="A11" i="4" l="1"/>
  <c r="A12"/>
  <c r="A12" i="3"/>
  <c r="K12" s="1"/>
  <c r="L12" s="1"/>
  <c r="K14" i="2"/>
  <c r="L14" s="1"/>
  <c r="A13"/>
  <c r="A14"/>
  <c r="A12"/>
  <c r="K12" s="1"/>
  <c r="L12" s="1"/>
  <c r="K11" i="4" l="1"/>
  <c r="L11" s="1"/>
  <c r="K12"/>
  <c r="L12" s="1"/>
  <c r="K13" i="2"/>
  <c r="L13" s="1"/>
  <c r="K11"/>
  <c r="L11" s="1"/>
</calcChain>
</file>

<file path=xl/sharedStrings.xml><?xml version="1.0" encoding="utf-8"?>
<sst xmlns="http://schemas.openxmlformats.org/spreadsheetml/2006/main" count="125" uniqueCount="51">
  <si>
    <t>Nage No Kata</t>
  </si>
  <si>
    <t>Judges</t>
  </si>
  <si>
    <t>Регион</t>
  </si>
  <si>
    <t>TORI - UKE</t>
  </si>
  <si>
    <t>СПБ</t>
  </si>
  <si>
    <t>КрасД</t>
  </si>
  <si>
    <t>МОС</t>
  </si>
  <si>
    <t>Total</t>
  </si>
  <si>
    <t>ПИЛЯВЕЦ Владислав (1998; МС; Москомспорт; тр.Крищук С.А.) - КУДРЯВЦЕВ Леонид (2001; КМС; Москомспорт; тр.КРИЩУК СА)</t>
  </si>
  <si>
    <t>Тюме</t>
  </si>
  <si>
    <t>ХОХЛОВ Максим (1994; КМС; ВС; тр.Куприянов С.А. Шляхтов А.А.) - ИЛЬИН Андрей (1992; КМС; ВС; тр.Куприянов С.А. Шляхтов А.А.)</t>
  </si>
  <si>
    <t>ГАВРИЛОВ Никон (2001; КМС; Москомспорт; тр.КРИЩУК СА) - ГАВРИЛИН Степан (1998; КМС; Москомспорт; тр.Крищук С.А.)</t>
  </si>
  <si>
    <t>Пенз</t>
  </si>
  <si>
    <t>КУЛЫГИН Роман (2001; КМС; ВС; тр.Копылов Э.В. Самойлова Н.Н.) - КАЛЬЧЕНКО Данила (2001; КМС; ВС; тр.Копылов Э.В. Самойлова Н.Н.)</t>
  </si>
  <si>
    <t>Омск</t>
  </si>
  <si>
    <t>ТАРАСОВ Евгений (1982; КМС; нет; тр.Мордовин М.В.  Мордовин А.М.) - ГВОЗДЕВ Михаил (1997; МС; нет; тр.Мордовин М.В. Мордовин А.М.)</t>
  </si>
  <si>
    <t>Моск-Омск</t>
  </si>
  <si>
    <t>МАКСУТОВ Шадат (1988; КМС; нет; тр.Емельянов В.Ю.) - ГУСАКОВ Максим (1990; МС; нет; тр.Мурзин В.П. Мурзина Е.В.)</t>
  </si>
  <si>
    <t>СЕКСЕМБАЕВ Арман (1997; КМС; Динамо; тр.Мурзин В.П. Мурзина Е.В.) - НЕМКОВ Ярослав (1998; 1 ДАН; Динамо; тр.Мурзин В.П. Мурзина Е.В.)</t>
  </si>
  <si>
    <t>Тата</t>
  </si>
  <si>
    <t>САМИГОВ Айдар (2000; 1-й; Динамо; тр.Фазылова Д.Р. Худайбергенова А.Е.) - НАБИУЛЛИН Адель (1999; КМС; Динамо; тр.Фазылова Д.Р. Худайбергенова А.Е.)</t>
  </si>
  <si>
    <t>ТИМОФЕЕВ Павел (2001; КМС; Москомспорт; тр.Крищук С.А.) - ПАНЬКОВ Глеб (2001; 1-й; Москомспорт; тр.Крищук С.А.)</t>
  </si>
  <si>
    <t>Жр.</t>
  </si>
  <si>
    <t>Место</t>
  </si>
  <si>
    <t>Гл. судья</t>
  </si>
  <si>
    <t>Р.М. Дмитриев, Москва, ВК</t>
  </si>
  <si>
    <t>Гл. секретарь</t>
  </si>
  <si>
    <t>Е.И. Матюшкин, Тула, ВК</t>
  </si>
  <si>
    <t>Couple</t>
  </si>
  <si>
    <t>Class.</t>
  </si>
  <si>
    <t>F</t>
  </si>
  <si>
    <t>B</t>
  </si>
  <si>
    <t>M</t>
  </si>
  <si>
    <t>S</t>
  </si>
  <si>
    <t>CRF</t>
  </si>
  <si>
    <t>ГАВРИЛЮК Илья (1997; КМС; ВС; тр.Климов В.В. Копылов Э.В.) - ЕЖКОВ Павел (1994; КМС; ВС; тр.Дуднев В.В. Копылов Э.В.)</t>
  </si>
  <si>
    <t>Башк</t>
  </si>
  <si>
    <t>МАЦЫБОРУК Давид (1998; КМС; нет; тр.Насибуллин М.Ф.) - КАМАЛЕТДИНОВ Эмиль (2001; КМС; нет; тр.Насибуллин М.Ф.)</t>
  </si>
  <si>
    <t>ДАВЫДОВА Владлена (2001; КМС; нет; тр.Котт Ю.П.) - КОТТ Юлия (1987; КМС; нет; тр.Котт Ю.П.)</t>
  </si>
  <si>
    <t>СКИПИН Владимир (2000; 1 ДАН; Динамо; тр.Мурзин В.П. Мурзина Е.В.) - ДАВЫДОВА Алина (1999; КМС; нет; тр.Мордовин М.В. Мордовин А.М.)</t>
  </si>
  <si>
    <t>ЛЫСЕНКО Вячеслав (2000; 1 ДАН; Динамо; тр.Мурзин В.П. Мурзина Е.Н.) - ЛЫСЕНКО Нина (1996; МС; Динамо; тр.Мурзин В.П. Мурзина Е.В.)</t>
  </si>
  <si>
    <t>Juno Kata</t>
  </si>
  <si>
    <t>Предварительные втречи</t>
  </si>
  <si>
    <t>ГРИЧИНА Виктория (1999; 1 ДАН; Динамо; тр.Курабцев К.А.  Ермолаева Е.Н.) - ИВАНИЩЕНКО Клим (2000; 1 ДАН; Динамо; тр.Курабцев К.А. Ермолаева Е.Н.)</t>
  </si>
  <si>
    <t>Финал</t>
  </si>
  <si>
    <t>ДИЛЬ Алексей (2001; 1 ДАН; Динамо; тр.Мурзин В.П. Мурзина Е.В.) - ПРЫТКОВ Данил (2001; 1 ДАН; Динамо; тр.Мурзин В.П. Мурзина Е.В.)</t>
  </si>
  <si>
    <t>АБДРАХМАНОВ Руслан (1982; 1 ДАН; Динамо; тр.Мурзин В.П. Мурзина Е.В.) - СЕМЕНОВ Евгений (1978; 1 ДАН; Динамо; тр.Мурзин В.П. Мурзина Е.В.)</t>
  </si>
  <si>
    <t>Goshin Jutsu</t>
  </si>
  <si>
    <t>МУРЗИН Валентин (1963; МС; Динамо; тр.Мурзина Е.В.) - КОНОВАЛОВ Никита (1998; КМС; Динамо; тр.Мурзин В.П.,Мурзина Е.В.)</t>
  </si>
  <si>
    <t>ВОЛОТКА Никита (1999; КМС; Динамо; тр.Мурзина Е.В. Мурзин В.П.) - ГРИГОРЬЕВ Антон (2001; 1 ДАН; Динамо; тр.Мурзин В.П. Мурзина Е.В.)</t>
  </si>
  <si>
    <t>Kime No Kata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</si>
</sst>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0070C0"/>
      <name val="Arial"/>
      <family val="2"/>
    </font>
    <font>
      <sz val="24"/>
      <color theme="4" tint="-0.249977111117893"/>
      <name val="Arial Black"/>
      <family val="2"/>
    </font>
    <font>
      <b/>
      <sz val="26"/>
      <name val="Arial"/>
      <family val="2"/>
    </font>
    <font>
      <sz val="20"/>
      <color rgb="FFFFC000"/>
      <name val="Comic Sans MS"/>
      <family val="4"/>
    </font>
    <font>
      <sz val="28"/>
      <color theme="4" tint="-0.249977111117893"/>
      <name val="Arial Black"/>
      <family val="2"/>
    </font>
    <font>
      <b/>
      <sz val="10"/>
      <color theme="0"/>
      <name val="Arial"/>
      <family val="2"/>
    </font>
    <font>
      <sz val="24"/>
      <color theme="3" tint="-0.499984740745262"/>
      <name val="Comic Sans MS"/>
      <family val="4"/>
    </font>
    <font>
      <sz val="20"/>
      <color rgb="FFC00000"/>
      <name val="Comic Sans MS"/>
      <family val="4"/>
    </font>
    <font>
      <b/>
      <sz val="10"/>
      <name val="Arial"/>
      <family val="2"/>
      <charset val="204"/>
    </font>
    <font>
      <sz val="9"/>
      <color theme="0"/>
      <name val="Arial"/>
      <family val="2"/>
    </font>
    <font>
      <i/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0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499984740745262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80">
    <xf numFmtId="0" fontId="0" fillId="0" borderId="0" xfId="0"/>
    <xf numFmtId="0" fontId="2" fillId="2" borderId="0" xfId="2" applyFill="1"/>
    <xf numFmtId="0" fontId="4" fillId="2" borderId="0" xfId="2" applyFont="1" applyFill="1"/>
    <xf numFmtId="0" fontId="6" fillId="5" borderId="0" xfId="2" applyFont="1" applyFill="1"/>
    <xf numFmtId="0" fontId="2" fillId="5" borderId="0" xfId="2" applyFont="1" applyFill="1"/>
    <xf numFmtId="0" fontId="2" fillId="5" borderId="0" xfId="2" applyFill="1"/>
    <xf numFmtId="0" fontId="5" fillId="4" borderId="0" xfId="2" applyFont="1" applyFill="1"/>
    <xf numFmtId="0" fontId="5" fillId="4" borderId="0" xfId="2" applyFont="1" applyFill="1" applyAlignment="1">
      <alignment horizontal="right" vertical="center"/>
    </xf>
    <xf numFmtId="0" fontId="5" fillId="4" borderId="1" xfId="2" applyFont="1" applyFill="1" applyBorder="1" applyAlignment="1">
      <alignment horizontal="center" vertical="center"/>
    </xf>
    <xf numFmtId="0" fontId="6" fillId="5" borderId="0" xfId="2" applyFont="1" applyFill="1" applyAlignment="1">
      <alignment horizontal="left" vertical="center"/>
    </xf>
    <xf numFmtId="0" fontId="11" fillId="4" borderId="0" xfId="2" applyFont="1" applyFill="1" applyAlignment="1">
      <alignment horizontal="left" vertical="center"/>
    </xf>
    <xf numFmtId="0" fontId="5" fillId="4" borderId="0" xfId="2" applyFont="1" applyFill="1" applyAlignment="1">
      <alignment horizontal="left" vertical="center"/>
    </xf>
    <xf numFmtId="0" fontId="5" fillId="4" borderId="0" xfId="2" applyFont="1" applyFill="1" applyAlignment="1">
      <alignment horizontal="center" vertical="center"/>
    </xf>
    <xf numFmtId="0" fontId="2" fillId="5" borderId="0" xfId="2" applyFill="1" applyAlignment="1">
      <alignment horizontal="left" vertical="center"/>
    </xf>
    <xf numFmtId="0" fontId="6" fillId="5" borderId="0" xfId="2" applyFont="1" applyFill="1" applyBorder="1"/>
    <xf numFmtId="0" fontId="12" fillId="6" borderId="0" xfId="1" applyFont="1" applyFill="1" applyBorder="1"/>
    <xf numFmtId="0" fontId="9" fillId="6" borderId="0" xfId="2" applyFont="1" applyFill="1" applyAlignment="1"/>
    <xf numFmtId="0" fontId="13" fillId="6" borderId="0" xfId="2" applyFont="1" applyFill="1" applyAlignment="1">
      <alignment horizontal="right"/>
    </xf>
    <xf numFmtId="0" fontId="8" fillId="6" borderId="0" xfId="2" applyFont="1" applyFill="1" applyAlignment="1">
      <alignment vertical="center"/>
    </xf>
    <xf numFmtId="0" fontId="7" fillId="6" borderId="2" xfId="2" applyFont="1" applyFill="1" applyBorder="1" applyAlignment="1">
      <alignment vertical="center"/>
    </xf>
    <xf numFmtId="0" fontId="3" fillId="3" borderId="3" xfId="2" applyFont="1" applyFill="1" applyBorder="1" applyAlignment="1">
      <alignment horizontal="center" vertical="center"/>
    </xf>
    <xf numFmtId="0" fontId="1" fillId="0" borderId="3" xfId="1" applyBorder="1" applyAlignment="1">
      <alignment horizontal="left" vertical="center" wrapText="1"/>
    </xf>
    <xf numFmtId="0" fontId="11" fillId="4" borderId="0" xfId="2" applyFont="1" applyFill="1" applyAlignment="1">
      <alignment horizontal="center" vertical="center"/>
    </xf>
    <xf numFmtId="0" fontId="0" fillId="0" borderId="0" xfId="0" applyAlignment="1"/>
    <xf numFmtId="0" fontId="1" fillId="0" borderId="0" xfId="1" applyFill="1" applyBorder="1" applyAlignment="1">
      <alignment horizontal="left" vertical="center"/>
    </xf>
    <xf numFmtId="0" fontId="6" fillId="8" borderId="0" xfId="2" applyFont="1" applyFill="1"/>
    <xf numFmtId="0" fontId="2" fillId="8" borderId="0" xfId="2" applyFont="1" applyFill="1"/>
    <xf numFmtId="0" fontId="2" fillId="8" borderId="0" xfId="2" applyFill="1"/>
    <xf numFmtId="0" fontId="2" fillId="0" borderId="0" xfId="2"/>
    <xf numFmtId="0" fontId="12" fillId="6" borderId="0" xfId="0" applyFont="1" applyFill="1" applyBorder="1"/>
    <xf numFmtId="0" fontId="6" fillId="8" borderId="0" xfId="2" applyFont="1" applyFill="1" applyAlignment="1">
      <alignment horizontal="left" vertical="center"/>
    </xf>
    <xf numFmtId="0" fontId="15" fillId="4" borderId="0" xfId="2" applyFont="1" applyFill="1" applyAlignment="1">
      <alignment horizontal="left" vertical="center"/>
    </xf>
    <xf numFmtId="0" fontId="2" fillId="8" borderId="0" xfId="2" applyFill="1" applyAlignment="1">
      <alignment horizontal="left" vertical="center"/>
    </xf>
    <xf numFmtId="0" fontId="2" fillId="0" borderId="0" xfId="2" applyAlignment="1">
      <alignment horizontal="left" vertical="center"/>
    </xf>
    <xf numFmtId="0" fontId="11" fillId="4" borderId="1" xfId="2" applyFont="1" applyFill="1" applyBorder="1" applyAlignment="1">
      <alignment horizontal="center" vertical="center"/>
    </xf>
    <xf numFmtId="0" fontId="6" fillId="8" borderId="0" xfId="2" applyFont="1" applyFill="1" applyBorder="1"/>
    <xf numFmtId="0" fontId="3" fillId="3" borderId="1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/>
    </xf>
    <xf numFmtId="0" fontId="6" fillId="0" borderId="0" xfId="2" applyFont="1"/>
    <xf numFmtId="0" fontId="7" fillId="6" borderId="2" xfId="2" applyFont="1" applyFill="1" applyBorder="1" applyAlignment="1">
      <alignment horizontal="right" vertical="center"/>
    </xf>
    <xf numFmtId="0" fontId="16" fillId="0" borderId="0" xfId="2" applyFont="1"/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3" fillId="3" borderId="5" xfId="2" applyFont="1" applyFill="1" applyBorder="1" applyAlignment="1">
      <alignment horizontal="center" vertical="center"/>
    </xf>
    <xf numFmtId="0" fontId="1" fillId="0" borderId="7" xfId="1" applyBorder="1" applyAlignment="1">
      <alignment horizontal="left" vertical="center" wrapText="1"/>
    </xf>
    <xf numFmtId="0" fontId="3" fillId="3" borderId="7" xfId="2" applyFont="1" applyFill="1" applyBorder="1" applyAlignment="1">
      <alignment horizontal="center" vertical="center"/>
    </xf>
    <xf numFmtId="0" fontId="3" fillId="7" borderId="8" xfId="2" applyFont="1" applyFill="1" applyBorder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3" fillId="7" borderId="10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3" fillId="3" borderId="11" xfId="2" applyFont="1" applyFill="1" applyBorder="1" applyAlignment="1">
      <alignment horizontal="center" vertical="center"/>
    </xf>
    <xf numFmtId="0" fontId="1" fillId="0" borderId="13" xfId="1" applyBorder="1" applyAlignment="1">
      <alignment horizontal="left" vertical="center" wrapText="1"/>
    </xf>
    <xf numFmtId="0" fontId="3" fillId="3" borderId="13" xfId="2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0" fontId="3" fillId="3" borderId="16" xfId="2" applyFont="1" applyFill="1" applyBorder="1" applyAlignment="1">
      <alignment horizontal="center" vertical="center"/>
    </xf>
    <xf numFmtId="0" fontId="3" fillId="3" borderId="17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/>
    </xf>
    <xf numFmtId="0" fontId="3" fillId="3" borderId="19" xfId="2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vertical="center" wrapText="1"/>
    </xf>
    <xf numFmtId="0" fontId="3" fillId="3" borderId="21" xfId="2" applyFont="1" applyFill="1" applyBorder="1" applyAlignment="1">
      <alignment horizontal="center" vertical="center"/>
    </xf>
    <xf numFmtId="0" fontId="3" fillId="3" borderId="22" xfId="2" applyFont="1" applyFill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0" fontId="3" fillId="3" borderId="8" xfId="2" applyFont="1" applyFill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3" borderId="6" xfId="2" applyFont="1" applyFill="1" applyBorder="1" applyAlignment="1">
      <alignment horizontal="center" vertical="center" textRotation="90"/>
    </xf>
    <xf numFmtId="0" fontId="3" fillId="3" borderId="4" xfId="2" applyFont="1" applyFill="1" applyBorder="1" applyAlignment="1">
      <alignment horizontal="center" vertical="center" textRotation="90"/>
    </xf>
    <xf numFmtId="0" fontId="3" fillId="3" borderId="12" xfId="2" applyFont="1" applyFill="1" applyBorder="1" applyAlignment="1">
      <alignment horizontal="center" vertical="center" textRotation="90"/>
    </xf>
    <xf numFmtId="0" fontId="8" fillId="6" borderId="0" xfId="2" applyFont="1" applyFill="1" applyAlignment="1">
      <alignment horizontal="center" vertical="center"/>
    </xf>
    <xf numFmtId="0" fontId="10" fillId="6" borderId="0" xfId="2" applyFont="1" applyFill="1" applyAlignment="1">
      <alignment horizontal="right" vertical="center" shrinkToFit="1"/>
    </xf>
    <xf numFmtId="0" fontId="7" fillId="6" borderId="0" xfId="2" applyFont="1" applyFill="1" applyAlignment="1">
      <alignment horizontal="center" vertical="center"/>
    </xf>
  </cellXfs>
  <cellStyles count="4">
    <cellStyle name="Normal 2" xfId="2"/>
    <cellStyle name="Normal 3" xfId="3"/>
    <cellStyle name="Обычный" xfId="0" builtinId="0"/>
    <cellStyle name="Обычный 2" xfId="1"/>
  </cellStyles>
  <dxfs count="65">
    <dxf>
      <font>
        <color theme="9" tint="-0.499984740745262"/>
      </font>
      <numFmt numFmtId="1" formatCode="0"/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9" tint="-0.499984740745262"/>
      </font>
      <numFmt numFmtId="1" formatCode="0"/>
      <fill>
        <patternFill>
          <bgColor theme="5" tint="0.79998168889431442"/>
        </patternFill>
      </fill>
    </dxf>
    <dxf>
      <font>
        <color theme="0"/>
      </font>
    </dxf>
    <dxf>
      <font>
        <color theme="9" tint="-0.499984740745262"/>
      </font>
      <numFmt numFmtId="1" formatCode="0"/>
      <fill>
        <patternFill>
          <bgColor theme="5" tint="0.79998168889431442"/>
        </patternFill>
      </fill>
    </dxf>
    <dxf>
      <font>
        <b/>
        <i val="0"/>
        <color rgb="FF0070C0"/>
      </font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color theme="0"/>
      </font>
    </dxf>
    <dxf>
      <font>
        <color theme="9" tint="-0.499984740745262"/>
      </font>
      <numFmt numFmtId="1" formatCode="0"/>
      <fill>
        <patternFill>
          <bgColor theme="5" tint="0.79998168889431442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499984740745262"/>
      </font>
      <numFmt numFmtId="1" formatCode="0"/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9" tint="-0.499984740745262"/>
      </font>
      <numFmt numFmtId="1" formatCode="0"/>
      <fill>
        <patternFill>
          <bgColor theme="5" tint="0.79998168889431442"/>
        </patternFill>
      </fill>
    </dxf>
    <dxf>
      <font>
        <b/>
        <i val="0"/>
        <color rgb="FF0070C0"/>
      </font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499984740745262"/>
      </font>
      <numFmt numFmtId="1" formatCode="0"/>
      <fill>
        <patternFill>
          <bgColor theme="5" tint="0.79998168889431442"/>
        </patternFill>
      </fill>
    </dxf>
    <dxf>
      <font>
        <color theme="0"/>
      </font>
    </dxf>
    <dxf>
      <font>
        <b/>
        <i val="0"/>
        <color rgb="FF0070C0"/>
      </font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color theme="0"/>
      </font>
    </dxf>
    <dxf>
      <font>
        <color theme="9" tint="-0.499984740745262"/>
      </font>
      <numFmt numFmtId="1" formatCode="0"/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70C0"/>
      </font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b/>
        <i val="0"/>
        <color rgb="FF0070C0"/>
      </font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b/>
        <i val="0"/>
        <color rgb="FF0070C0"/>
      </font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b/>
        <i val="0"/>
        <color rgb="FF0070C0"/>
      </font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b/>
        <i val="0"/>
        <color rgb="FF0070C0"/>
      </font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color theme="0"/>
      </font>
    </dxf>
    <dxf>
      <font>
        <color theme="9" tint="-0.499984740745262"/>
      </font>
      <numFmt numFmtId="1" formatCode="0"/>
      <fill>
        <patternFill>
          <bgColor theme="5" tint="0.79998168889431442"/>
        </patternFill>
      </fill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b/>
        <i val="0"/>
        <color rgb="FF0070C0"/>
      </font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b/>
        <i val="0"/>
        <color rgb="FF0070C0"/>
      </font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b/>
        <i val="0"/>
        <color theme="3"/>
      </font>
      <fill>
        <patternFill>
          <fgColor indexed="64"/>
          <bgColor rgb="FFFFFF00"/>
        </patternFill>
      </fill>
    </dxf>
    <dxf>
      <font>
        <b/>
        <i val="0"/>
        <color rgb="FF0070C0"/>
      </font>
    </dxf>
    <dxf>
      <font>
        <color theme="0"/>
      </font>
    </dxf>
    <dxf>
      <font>
        <color theme="9" tint="-0.499984740745262"/>
      </font>
      <numFmt numFmtId="1" formatCode="0"/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504824</xdr:colOff>
      <xdr:row>1</xdr:row>
      <xdr:rowOff>114301</xdr:rowOff>
    </xdr:from>
    <xdr:to>
      <xdr:col>11</xdr:col>
      <xdr:colOff>323848</xdr:colOff>
      <xdr:row>2</xdr:row>
      <xdr:rowOff>104776</xdr:rowOff>
    </xdr:to>
    <xdr:sp macro="" textlink="">
      <xdr:nvSpPr>
        <xdr:cNvPr id="2" name="Titre 3"/>
        <xdr:cNvSpPr>
          <a:spLocks noGrp="1"/>
        </xdr:cNvSpPr>
      </xdr:nvSpPr>
      <xdr:spPr>
        <a:xfrm>
          <a:off x="1419224" y="161926"/>
          <a:ext cx="5467349" cy="457200"/>
        </a:xfrm>
        <a:prstGeom prst="rect">
          <a:avLst/>
        </a:prstGeom>
      </xdr:spPr>
      <xdr:txBody>
        <a:bodyPr vert="horz" wrap="square" lIns="45720" tIns="0" rIns="45720" bIns="0" anchor="b">
          <a:normAutofit/>
          <a:scene3d>
            <a:camera prst="orthographicFront"/>
            <a:lightRig rig="soft" dir="t">
              <a:rot lat="0" lon="0" rev="17220000"/>
            </a:lightRig>
          </a:scene3d>
          <a:sp3d prstMaterial="softEdge">
            <a:bevelT w="38100" h="38100"/>
          </a:sp3d>
        </a:bodyPr>
        <a:lstStyle>
          <a:lvl1pPr algn="ctr" rtl="0" eaLnBrk="1" latinLnBrk="0" hangingPunct="1">
            <a:spcBef>
              <a:spcPct val="0"/>
            </a:spcBef>
            <a:buNone/>
            <a:defRPr kumimoji="0" sz="4800" b="1" kern="1200" cap="all" baseline="0">
              <a:ln w="6350">
                <a:noFill/>
              </a:ln>
              <a:gradFill>
                <a:gsLst>
                  <a:gs pos="0">
                    <a:schemeClr val="accent1">
                      <a:tint val="73000"/>
                      <a:satMod val="145000"/>
                    </a:schemeClr>
                  </a:gs>
                  <a:gs pos="73000">
                    <a:schemeClr val="accent1">
                      <a:tint val="73000"/>
                      <a:satMod val="145000"/>
                    </a:schemeClr>
                  </a:gs>
                  <a:gs pos="100000">
                    <a:schemeClr val="accent1">
                      <a:tint val="83000"/>
                      <a:satMod val="143000"/>
                    </a:schemeClr>
                  </a:gs>
                </a:gsLst>
                <a:lin ang="4800000" scaled="1"/>
              </a:gradFill>
              <a:effectLst>
                <a:outerShdw blurRad="127000" dist="200000" dir="2700000" algn="tl" rotWithShape="0">
                  <a:srgbClr val="000000">
                    <a:alpha val="30000"/>
                  </a:srgbClr>
                </a:outerShdw>
              </a:effectLst>
              <a:latin typeface="+mj-lt"/>
              <a:ea typeface="+mj-ea"/>
              <a:cs typeface="+mj-cs"/>
            </a:defRPr>
          </a:lvl1pPr>
        </a:lstStyle>
        <a:p>
          <a:r>
            <a:rPr lang="ru-RU" sz="2000" b="1">
              <a:solidFill>
                <a:sysClr val="windowText" lastClr="000000"/>
              </a:solidFill>
            </a:rPr>
            <a:t>ЧЕМПИОНАТ РОССИИ ПО ДЗЮДО КАТА</a:t>
          </a:r>
          <a:endParaRPr lang="fr-BE" sz="2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762001</xdr:colOff>
      <xdr:row>2</xdr:row>
      <xdr:rowOff>114300</xdr:rowOff>
    </xdr:from>
    <xdr:to>
      <xdr:col>7</xdr:col>
      <xdr:colOff>200026</xdr:colOff>
      <xdr:row>3</xdr:row>
      <xdr:rowOff>16808</xdr:rowOff>
    </xdr:to>
    <xdr:sp macro="" textlink="">
      <xdr:nvSpPr>
        <xdr:cNvPr id="3" name="Titre 4"/>
        <xdr:cNvSpPr>
          <a:spLocks noGrp="1"/>
        </xdr:cNvSpPr>
      </xdr:nvSpPr>
      <xdr:spPr>
        <a:xfrm>
          <a:off x="1676401" y="628650"/>
          <a:ext cx="3086100" cy="369233"/>
        </a:xfrm>
        <a:prstGeom prst="rect">
          <a:avLst/>
        </a:prstGeom>
      </xdr:spPr>
      <xdr:txBody>
        <a:bodyPr vert="horz" wrap="square" lIns="45720" tIns="0" rIns="45720" bIns="0" anchor="b">
          <a:normAutofit/>
          <a:scene3d>
            <a:camera prst="orthographicFront"/>
            <a:lightRig rig="soft" dir="t">
              <a:rot lat="0" lon="0" rev="17220000"/>
            </a:lightRig>
          </a:scene3d>
          <a:sp3d prstMaterial="softEdge">
            <a:bevelT w="38100" h="38100"/>
          </a:sp3d>
        </a:bodyPr>
        <a:lstStyle>
          <a:lvl1pPr algn="ctr" rtl="0" eaLnBrk="1" latinLnBrk="0" hangingPunct="1">
            <a:spcBef>
              <a:spcPct val="0"/>
            </a:spcBef>
            <a:buNone/>
            <a:defRPr kumimoji="0" sz="4800" b="1" kern="1200" cap="all" baseline="0">
              <a:ln w="6350">
                <a:noFill/>
              </a:ln>
              <a:gradFill>
                <a:gsLst>
                  <a:gs pos="0">
                    <a:schemeClr val="accent1">
                      <a:tint val="73000"/>
                      <a:satMod val="145000"/>
                    </a:schemeClr>
                  </a:gs>
                  <a:gs pos="73000">
                    <a:schemeClr val="accent1">
                      <a:tint val="73000"/>
                      <a:satMod val="145000"/>
                    </a:schemeClr>
                  </a:gs>
                  <a:gs pos="100000">
                    <a:schemeClr val="accent1">
                      <a:tint val="83000"/>
                      <a:satMod val="143000"/>
                    </a:schemeClr>
                  </a:gs>
                </a:gsLst>
                <a:lin ang="4800000" scaled="1"/>
              </a:gradFill>
              <a:effectLst>
                <a:outerShdw blurRad="127000" dist="200000" dir="2700000" algn="tl" rotWithShape="0">
                  <a:srgbClr val="000000">
                    <a:alpha val="30000"/>
                  </a:srgbClr>
                </a:outerShdw>
              </a:effectLst>
              <a:latin typeface="+mj-lt"/>
              <a:ea typeface="+mj-ea"/>
              <a:cs typeface="+mj-cs"/>
            </a:defRPr>
          </a:lvl1pPr>
        </a:lstStyle>
        <a:p>
          <a:r>
            <a:rPr lang="ru-RU" sz="1800" b="1">
              <a:solidFill>
                <a:srgbClr val="FF0000"/>
              </a:solidFill>
            </a:rPr>
            <a:t>КУМЕРТАУ, 15-18.02.2019</a:t>
          </a:r>
          <a:endParaRPr lang="fr-BE" sz="18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76200</xdr:colOff>
      <xdr:row>1</xdr:row>
      <xdr:rowOff>31101</xdr:rowOff>
    </xdr:from>
    <xdr:to>
      <xdr:col>4</xdr:col>
      <xdr:colOff>57454</xdr:colOff>
      <xdr:row>6</xdr:row>
      <xdr:rowOff>57150</xdr:rowOff>
    </xdr:to>
    <xdr:pic>
      <xdr:nvPicPr>
        <xdr:cNvPr id="4" name="Рисунок 3" descr="gerb_kumertau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" y="78726"/>
          <a:ext cx="1209979" cy="15119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600074</xdr:colOff>
      <xdr:row>1</xdr:row>
      <xdr:rowOff>104775</xdr:rowOff>
    </xdr:from>
    <xdr:to>
      <xdr:col>10</xdr:col>
      <xdr:colOff>361949</xdr:colOff>
      <xdr:row>2</xdr:row>
      <xdr:rowOff>316746</xdr:rowOff>
    </xdr:to>
    <xdr:sp macro="" textlink="">
      <xdr:nvSpPr>
        <xdr:cNvPr id="2" name="Titre 3"/>
        <xdr:cNvSpPr>
          <a:spLocks noGrp="1"/>
        </xdr:cNvSpPr>
      </xdr:nvSpPr>
      <xdr:spPr>
        <a:xfrm>
          <a:off x="1600199" y="266700"/>
          <a:ext cx="5953125" cy="411996"/>
        </a:xfrm>
        <a:prstGeom prst="rect">
          <a:avLst/>
        </a:prstGeom>
      </xdr:spPr>
      <xdr:txBody>
        <a:bodyPr vert="horz" wrap="square" lIns="45720" tIns="0" rIns="45720" bIns="0" anchor="b">
          <a:normAutofit/>
          <a:scene3d>
            <a:camera prst="orthographicFront"/>
            <a:lightRig rig="soft" dir="t">
              <a:rot lat="0" lon="0" rev="17220000"/>
            </a:lightRig>
          </a:scene3d>
          <a:sp3d prstMaterial="softEdge">
            <a:bevelT w="38100" h="38100"/>
          </a:sp3d>
        </a:bodyPr>
        <a:lstStyle>
          <a:lvl1pPr algn="ctr" rtl="0" eaLnBrk="1" latinLnBrk="0" hangingPunct="1">
            <a:spcBef>
              <a:spcPct val="0"/>
            </a:spcBef>
            <a:buNone/>
            <a:defRPr kumimoji="0" sz="4800" b="1" kern="1200" cap="all" baseline="0">
              <a:ln w="6350">
                <a:noFill/>
              </a:ln>
              <a:gradFill>
                <a:gsLst>
                  <a:gs pos="0">
                    <a:schemeClr val="accent1">
                      <a:tint val="73000"/>
                      <a:satMod val="145000"/>
                    </a:schemeClr>
                  </a:gs>
                  <a:gs pos="73000">
                    <a:schemeClr val="accent1">
                      <a:tint val="73000"/>
                      <a:satMod val="145000"/>
                    </a:schemeClr>
                  </a:gs>
                  <a:gs pos="100000">
                    <a:schemeClr val="accent1">
                      <a:tint val="83000"/>
                      <a:satMod val="143000"/>
                    </a:schemeClr>
                  </a:gs>
                </a:gsLst>
                <a:lin ang="4800000" scaled="1"/>
              </a:gradFill>
              <a:effectLst>
                <a:outerShdw blurRad="127000" dist="200000" dir="2700000" algn="tl" rotWithShape="0">
                  <a:srgbClr val="000000">
                    <a:alpha val="30000"/>
                  </a:srgbClr>
                </a:outerShdw>
              </a:effectLst>
              <a:latin typeface="+mj-lt"/>
              <a:ea typeface="+mj-ea"/>
              <a:cs typeface="+mj-cs"/>
            </a:defRPr>
          </a:lvl1pPr>
        </a:lstStyle>
        <a:p>
          <a:r>
            <a:rPr lang="ru-RU" sz="2400" b="1">
              <a:solidFill>
                <a:sysClr val="windowText" lastClr="000000"/>
              </a:solidFill>
            </a:rPr>
            <a:t>ЧЕМПИОНАТ РОССИИ ПО ДЗЮДО КАТА</a:t>
          </a:r>
          <a:endParaRPr lang="fr-BE" sz="2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651150</xdr:colOff>
      <xdr:row>2</xdr:row>
      <xdr:rowOff>268941</xdr:rowOff>
    </xdr:from>
    <xdr:to>
      <xdr:col>5</xdr:col>
      <xdr:colOff>9525</xdr:colOff>
      <xdr:row>3</xdr:row>
      <xdr:rowOff>171449</xdr:rowOff>
    </xdr:to>
    <xdr:sp macro="" textlink="">
      <xdr:nvSpPr>
        <xdr:cNvPr id="3" name="Titre 4"/>
        <xdr:cNvSpPr>
          <a:spLocks noGrp="1"/>
        </xdr:cNvSpPr>
      </xdr:nvSpPr>
      <xdr:spPr>
        <a:xfrm>
          <a:off x="1651275" y="630891"/>
          <a:ext cx="3158850" cy="273983"/>
        </a:xfrm>
        <a:prstGeom prst="rect">
          <a:avLst/>
        </a:prstGeom>
      </xdr:spPr>
      <xdr:txBody>
        <a:bodyPr vert="horz" wrap="square" lIns="45720" tIns="0" rIns="45720" bIns="0" anchor="b">
          <a:normAutofit/>
          <a:scene3d>
            <a:camera prst="orthographicFront"/>
            <a:lightRig rig="soft" dir="t">
              <a:rot lat="0" lon="0" rev="17220000"/>
            </a:lightRig>
          </a:scene3d>
          <a:sp3d prstMaterial="softEdge">
            <a:bevelT w="38100" h="38100"/>
          </a:sp3d>
        </a:bodyPr>
        <a:lstStyle>
          <a:lvl1pPr algn="ctr" rtl="0" eaLnBrk="1" latinLnBrk="0" hangingPunct="1">
            <a:spcBef>
              <a:spcPct val="0"/>
            </a:spcBef>
            <a:buNone/>
            <a:defRPr kumimoji="0" sz="4800" b="1" kern="1200" cap="all" baseline="0">
              <a:ln w="6350">
                <a:noFill/>
              </a:ln>
              <a:gradFill>
                <a:gsLst>
                  <a:gs pos="0">
                    <a:schemeClr val="accent1">
                      <a:tint val="73000"/>
                      <a:satMod val="145000"/>
                    </a:schemeClr>
                  </a:gs>
                  <a:gs pos="73000">
                    <a:schemeClr val="accent1">
                      <a:tint val="73000"/>
                      <a:satMod val="145000"/>
                    </a:schemeClr>
                  </a:gs>
                  <a:gs pos="100000">
                    <a:schemeClr val="accent1">
                      <a:tint val="83000"/>
                      <a:satMod val="143000"/>
                    </a:schemeClr>
                  </a:gs>
                </a:gsLst>
                <a:lin ang="4800000" scaled="1"/>
              </a:gradFill>
              <a:effectLst>
                <a:outerShdw blurRad="127000" dist="200000" dir="2700000" algn="tl" rotWithShape="0">
                  <a:srgbClr val="000000">
                    <a:alpha val="30000"/>
                  </a:srgbClr>
                </a:outerShdw>
              </a:effectLst>
              <a:latin typeface="+mj-lt"/>
              <a:ea typeface="+mj-ea"/>
              <a:cs typeface="+mj-cs"/>
            </a:defRPr>
          </a:lvl1pPr>
        </a:lstStyle>
        <a:p>
          <a:r>
            <a:rPr lang="ru-RU" sz="1800" b="1">
              <a:solidFill>
                <a:srgbClr val="FF0000"/>
              </a:solidFill>
            </a:rPr>
            <a:t>КУМЕРТАУ, 15-18.02.2019</a:t>
          </a:r>
          <a:endParaRPr lang="fr-BE" sz="18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28575</xdr:rowOff>
    </xdr:from>
    <xdr:to>
      <xdr:col>3</xdr:col>
      <xdr:colOff>295579</xdr:colOff>
      <xdr:row>6</xdr:row>
      <xdr:rowOff>283224</xdr:rowOff>
    </xdr:to>
    <xdr:pic>
      <xdr:nvPicPr>
        <xdr:cNvPr id="5" name="Рисунок 4" descr="gerb_kumertau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28575"/>
          <a:ext cx="1209979" cy="15119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704849</xdr:colOff>
      <xdr:row>1</xdr:row>
      <xdr:rowOff>85725</xdr:rowOff>
    </xdr:from>
    <xdr:to>
      <xdr:col>10</xdr:col>
      <xdr:colOff>409575</xdr:colOff>
      <xdr:row>2</xdr:row>
      <xdr:rowOff>307221</xdr:rowOff>
    </xdr:to>
    <xdr:sp macro="" textlink="">
      <xdr:nvSpPr>
        <xdr:cNvPr id="2" name="Titre 3"/>
        <xdr:cNvSpPr>
          <a:spLocks noGrp="1"/>
        </xdr:cNvSpPr>
      </xdr:nvSpPr>
      <xdr:spPr>
        <a:xfrm>
          <a:off x="1724024" y="247650"/>
          <a:ext cx="5800726" cy="421521"/>
        </a:xfrm>
        <a:prstGeom prst="rect">
          <a:avLst/>
        </a:prstGeom>
      </xdr:spPr>
      <xdr:txBody>
        <a:bodyPr vert="horz" wrap="square" lIns="45720" tIns="0" rIns="45720" bIns="0" anchor="b">
          <a:normAutofit/>
          <a:scene3d>
            <a:camera prst="orthographicFront"/>
            <a:lightRig rig="soft" dir="t">
              <a:rot lat="0" lon="0" rev="17220000"/>
            </a:lightRig>
          </a:scene3d>
          <a:sp3d prstMaterial="softEdge">
            <a:bevelT w="38100" h="38100"/>
          </a:sp3d>
        </a:bodyPr>
        <a:lstStyle>
          <a:lvl1pPr algn="ctr" rtl="0" eaLnBrk="1" latinLnBrk="0" hangingPunct="1">
            <a:spcBef>
              <a:spcPct val="0"/>
            </a:spcBef>
            <a:buNone/>
            <a:defRPr kumimoji="0" sz="4800" b="1" kern="1200" cap="all" baseline="0">
              <a:ln w="6350">
                <a:noFill/>
              </a:ln>
              <a:gradFill>
                <a:gsLst>
                  <a:gs pos="0">
                    <a:schemeClr val="accent1">
                      <a:tint val="73000"/>
                      <a:satMod val="145000"/>
                    </a:schemeClr>
                  </a:gs>
                  <a:gs pos="73000">
                    <a:schemeClr val="accent1">
                      <a:tint val="73000"/>
                      <a:satMod val="145000"/>
                    </a:schemeClr>
                  </a:gs>
                  <a:gs pos="100000">
                    <a:schemeClr val="accent1">
                      <a:tint val="83000"/>
                      <a:satMod val="143000"/>
                    </a:schemeClr>
                  </a:gs>
                </a:gsLst>
                <a:lin ang="4800000" scaled="1"/>
              </a:gradFill>
              <a:effectLst>
                <a:outerShdw blurRad="127000" dist="200000" dir="2700000" algn="tl" rotWithShape="0">
                  <a:srgbClr val="000000">
                    <a:alpha val="30000"/>
                  </a:srgbClr>
                </a:outerShdw>
              </a:effectLst>
              <a:latin typeface="+mj-lt"/>
              <a:ea typeface="+mj-ea"/>
              <a:cs typeface="+mj-cs"/>
            </a:defRPr>
          </a:lvl1pPr>
        </a:lstStyle>
        <a:p>
          <a:r>
            <a:rPr lang="ru-RU" sz="2400" b="1">
              <a:solidFill>
                <a:sysClr val="windowText" lastClr="000000"/>
              </a:solidFill>
            </a:rPr>
            <a:t>ЧЕМПИОНАТ РОССИИ ПО ДЗЮДО КАТА</a:t>
          </a:r>
          <a:endParaRPr lang="fr-BE" sz="2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781050</xdr:colOff>
      <xdr:row>2</xdr:row>
      <xdr:rowOff>320237</xdr:rowOff>
    </xdr:from>
    <xdr:to>
      <xdr:col>4</xdr:col>
      <xdr:colOff>428626</xdr:colOff>
      <xdr:row>4</xdr:row>
      <xdr:rowOff>28575</xdr:rowOff>
    </xdr:to>
    <xdr:sp macro="" textlink="">
      <xdr:nvSpPr>
        <xdr:cNvPr id="3" name="Titre 4"/>
        <xdr:cNvSpPr>
          <a:spLocks noGrp="1"/>
        </xdr:cNvSpPr>
      </xdr:nvSpPr>
      <xdr:spPr>
        <a:xfrm>
          <a:off x="1800225" y="682187"/>
          <a:ext cx="2981326" cy="346513"/>
        </a:xfrm>
        <a:prstGeom prst="rect">
          <a:avLst/>
        </a:prstGeom>
      </xdr:spPr>
      <xdr:txBody>
        <a:bodyPr vert="horz" wrap="square" lIns="45720" tIns="0" rIns="45720" bIns="0" anchor="b">
          <a:normAutofit/>
          <a:scene3d>
            <a:camera prst="orthographicFront"/>
            <a:lightRig rig="soft" dir="t">
              <a:rot lat="0" lon="0" rev="17220000"/>
            </a:lightRig>
          </a:scene3d>
          <a:sp3d prstMaterial="softEdge">
            <a:bevelT w="38100" h="38100"/>
          </a:sp3d>
        </a:bodyPr>
        <a:lstStyle>
          <a:lvl1pPr algn="ctr" rtl="0" eaLnBrk="1" latinLnBrk="0" hangingPunct="1">
            <a:spcBef>
              <a:spcPct val="0"/>
            </a:spcBef>
            <a:buNone/>
            <a:defRPr kumimoji="0" sz="4800" b="1" kern="1200" cap="all" baseline="0">
              <a:ln w="6350">
                <a:noFill/>
              </a:ln>
              <a:gradFill>
                <a:gsLst>
                  <a:gs pos="0">
                    <a:schemeClr val="accent1">
                      <a:tint val="73000"/>
                      <a:satMod val="145000"/>
                    </a:schemeClr>
                  </a:gs>
                  <a:gs pos="73000">
                    <a:schemeClr val="accent1">
                      <a:tint val="73000"/>
                      <a:satMod val="145000"/>
                    </a:schemeClr>
                  </a:gs>
                  <a:gs pos="100000">
                    <a:schemeClr val="accent1">
                      <a:tint val="83000"/>
                      <a:satMod val="143000"/>
                    </a:schemeClr>
                  </a:gs>
                </a:gsLst>
                <a:lin ang="4800000" scaled="1"/>
              </a:gradFill>
              <a:effectLst>
                <a:outerShdw blurRad="127000" dist="200000" dir="2700000" algn="tl" rotWithShape="0">
                  <a:srgbClr val="000000">
                    <a:alpha val="30000"/>
                  </a:srgbClr>
                </a:outerShdw>
              </a:effectLst>
              <a:latin typeface="+mj-lt"/>
              <a:ea typeface="+mj-ea"/>
              <a:cs typeface="+mj-cs"/>
            </a:defRPr>
          </a:lvl1pPr>
        </a:lstStyle>
        <a:p>
          <a:r>
            <a:rPr lang="ru-RU" sz="1800" b="1">
              <a:solidFill>
                <a:srgbClr val="FF0000"/>
              </a:solidFill>
            </a:rPr>
            <a:t>КУМЕРТАУ, 15-18.02.2019</a:t>
          </a:r>
          <a:endParaRPr lang="fr-BE" sz="18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28574</xdr:colOff>
      <xdr:row>1</xdr:row>
      <xdr:rowOff>33760</xdr:rowOff>
    </xdr:from>
    <xdr:to>
      <xdr:col>3</xdr:col>
      <xdr:colOff>419099</xdr:colOff>
      <xdr:row>6</xdr:row>
      <xdr:rowOff>292750</xdr:rowOff>
    </xdr:to>
    <xdr:pic>
      <xdr:nvPicPr>
        <xdr:cNvPr id="5" name="Рисунок 4" descr="gerb_kumertau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49" y="109960"/>
          <a:ext cx="1304925" cy="16305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1</xdr:row>
      <xdr:rowOff>76200</xdr:rowOff>
    </xdr:from>
    <xdr:to>
      <xdr:col>10</xdr:col>
      <xdr:colOff>117362</xdr:colOff>
      <xdr:row>2</xdr:row>
      <xdr:rowOff>231021</xdr:rowOff>
    </xdr:to>
    <xdr:sp macro="" textlink="">
      <xdr:nvSpPr>
        <xdr:cNvPr id="2" name="Titre 3"/>
        <xdr:cNvSpPr>
          <a:spLocks noGrp="1"/>
        </xdr:cNvSpPr>
      </xdr:nvSpPr>
      <xdr:spPr>
        <a:xfrm>
          <a:off x="1552575" y="238125"/>
          <a:ext cx="5918087" cy="354846"/>
        </a:xfrm>
        <a:prstGeom prst="rect">
          <a:avLst/>
        </a:prstGeom>
      </xdr:spPr>
      <xdr:txBody>
        <a:bodyPr vert="horz" wrap="square" lIns="45720" tIns="0" rIns="45720" bIns="0" anchor="b">
          <a:normAutofit/>
          <a:scene3d>
            <a:camera prst="orthographicFront"/>
            <a:lightRig rig="soft" dir="t">
              <a:rot lat="0" lon="0" rev="17220000"/>
            </a:lightRig>
          </a:scene3d>
          <a:sp3d prstMaterial="softEdge">
            <a:bevelT w="38100" h="38100"/>
          </a:sp3d>
        </a:bodyPr>
        <a:lstStyle>
          <a:lvl1pPr algn="ctr" rtl="0" eaLnBrk="1" latinLnBrk="0" hangingPunct="1">
            <a:spcBef>
              <a:spcPct val="0"/>
            </a:spcBef>
            <a:buNone/>
            <a:defRPr kumimoji="0" sz="4800" b="1" kern="1200" cap="all" baseline="0">
              <a:ln w="6350">
                <a:noFill/>
              </a:ln>
              <a:gradFill>
                <a:gsLst>
                  <a:gs pos="0">
                    <a:schemeClr val="accent1">
                      <a:tint val="73000"/>
                      <a:satMod val="145000"/>
                    </a:schemeClr>
                  </a:gs>
                  <a:gs pos="73000">
                    <a:schemeClr val="accent1">
                      <a:tint val="73000"/>
                      <a:satMod val="145000"/>
                    </a:schemeClr>
                  </a:gs>
                  <a:gs pos="100000">
                    <a:schemeClr val="accent1">
                      <a:tint val="83000"/>
                      <a:satMod val="143000"/>
                    </a:schemeClr>
                  </a:gs>
                </a:gsLst>
                <a:lin ang="4800000" scaled="1"/>
              </a:gradFill>
              <a:effectLst>
                <a:outerShdw blurRad="127000" dist="200000" dir="2700000" algn="tl" rotWithShape="0">
                  <a:srgbClr val="000000">
                    <a:alpha val="30000"/>
                  </a:srgbClr>
                </a:outerShdw>
              </a:effectLst>
              <a:latin typeface="+mj-lt"/>
              <a:ea typeface="+mj-ea"/>
              <a:cs typeface="+mj-cs"/>
            </a:defRPr>
          </a:lvl1pPr>
        </a:lstStyle>
        <a:p>
          <a:r>
            <a:rPr lang="ru-RU" sz="2400" b="1">
              <a:solidFill>
                <a:sysClr val="windowText" lastClr="000000"/>
              </a:solidFill>
            </a:rPr>
            <a:t>ЧЕМПИОНАТ РОССИИ ПО ДЗЮДО КАТА</a:t>
          </a:r>
          <a:endParaRPr lang="fr-BE" sz="2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619125</xdr:colOff>
      <xdr:row>2</xdr:row>
      <xdr:rowOff>244037</xdr:rowOff>
    </xdr:from>
    <xdr:to>
      <xdr:col>4</xdr:col>
      <xdr:colOff>257175</xdr:colOff>
      <xdr:row>4</xdr:row>
      <xdr:rowOff>0</xdr:rowOff>
    </xdr:to>
    <xdr:sp macro="" textlink="">
      <xdr:nvSpPr>
        <xdr:cNvPr id="3" name="Titre 4"/>
        <xdr:cNvSpPr>
          <a:spLocks noGrp="1"/>
        </xdr:cNvSpPr>
      </xdr:nvSpPr>
      <xdr:spPr>
        <a:xfrm>
          <a:off x="1638300" y="605987"/>
          <a:ext cx="2971800" cy="394138"/>
        </a:xfrm>
        <a:prstGeom prst="rect">
          <a:avLst/>
        </a:prstGeom>
      </xdr:spPr>
      <xdr:txBody>
        <a:bodyPr vert="horz" wrap="square" lIns="45720" tIns="0" rIns="45720" bIns="0" anchor="b">
          <a:normAutofit/>
          <a:scene3d>
            <a:camera prst="orthographicFront"/>
            <a:lightRig rig="soft" dir="t">
              <a:rot lat="0" lon="0" rev="17220000"/>
            </a:lightRig>
          </a:scene3d>
          <a:sp3d prstMaterial="softEdge">
            <a:bevelT w="38100" h="38100"/>
          </a:sp3d>
        </a:bodyPr>
        <a:lstStyle>
          <a:lvl1pPr algn="ctr" rtl="0" eaLnBrk="1" latinLnBrk="0" hangingPunct="1">
            <a:spcBef>
              <a:spcPct val="0"/>
            </a:spcBef>
            <a:buNone/>
            <a:defRPr kumimoji="0" sz="4800" b="1" kern="1200" cap="all" baseline="0">
              <a:ln w="6350">
                <a:noFill/>
              </a:ln>
              <a:gradFill>
                <a:gsLst>
                  <a:gs pos="0">
                    <a:schemeClr val="accent1">
                      <a:tint val="73000"/>
                      <a:satMod val="145000"/>
                    </a:schemeClr>
                  </a:gs>
                  <a:gs pos="73000">
                    <a:schemeClr val="accent1">
                      <a:tint val="73000"/>
                      <a:satMod val="145000"/>
                    </a:schemeClr>
                  </a:gs>
                  <a:gs pos="100000">
                    <a:schemeClr val="accent1">
                      <a:tint val="83000"/>
                      <a:satMod val="143000"/>
                    </a:schemeClr>
                  </a:gs>
                </a:gsLst>
                <a:lin ang="4800000" scaled="1"/>
              </a:gradFill>
              <a:effectLst>
                <a:outerShdw blurRad="127000" dist="200000" dir="2700000" algn="tl" rotWithShape="0">
                  <a:srgbClr val="000000">
                    <a:alpha val="30000"/>
                  </a:srgbClr>
                </a:outerShdw>
              </a:effectLst>
              <a:latin typeface="+mj-lt"/>
              <a:ea typeface="+mj-ea"/>
              <a:cs typeface="+mj-cs"/>
            </a:defRPr>
          </a:lvl1pPr>
        </a:lstStyle>
        <a:p>
          <a:r>
            <a:rPr lang="ru-RU" sz="1800" b="1">
              <a:solidFill>
                <a:srgbClr val="FF0000"/>
              </a:solidFill>
            </a:rPr>
            <a:t>КУМЕРТАУ, 15-18.02.2019</a:t>
          </a:r>
          <a:endParaRPr lang="fr-BE" sz="18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19050</xdr:colOff>
      <xdr:row>1</xdr:row>
      <xdr:rowOff>28575</xdr:rowOff>
    </xdr:from>
    <xdr:to>
      <xdr:col>3</xdr:col>
      <xdr:colOff>409575</xdr:colOff>
      <xdr:row>6</xdr:row>
      <xdr:rowOff>287565</xdr:rowOff>
    </xdr:to>
    <xdr:pic>
      <xdr:nvPicPr>
        <xdr:cNvPr id="5" name="Рисунок 4" descr="gerb_kumertau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3825" y="190500"/>
          <a:ext cx="1304925" cy="16305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</xdr:row>
      <xdr:rowOff>66675</xdr:rowOff>
    </xdr:from>
    <xdr:to>
      <xdr:col>10</xdr:col>
      <xdr:colOff>371475</xdr:colOff>
      <xdr:row>2</xdr:row>
      <xdr:rowOff>288171</xdr:rowOff>
    </xdr:to>
    <xdr:sp macro="" textlink="">
      <xdr:nvSpPr>
        <xdr:cNvPr id="2" name="Titre 3"/>
        <xdr:cNvSpPr>
          <a:spLocks noGrp="1"/>
        </xdr:cNvSpPr>
      </xdr:nvSpPr>
      <xdr:spPr>
        <a:xfrm>
          <a:off x="1533525" y="228600"/>
          <a:ext cx="6000750" cy="421521"/>
        </a:xfrm>
        <a:prstGeom prst="rect">
          <a:avLst/>
        </a:prstGeom>
      </xdr:spPr>
      <xdr:txBody>
        <a:bodyPr vert="horz" wrap="square" lIns="45720" tIns="0" rIns="45720" bIns="0" anchor="b">
          <a:normAutofit/>
          <a:scene3d>
            <a:camera prst="orthographicFront"/>
            <a:lightRig rig="soft" dir="t">
              <a:rot lat="0" lon="0" rev="17220000"/>
            </a:lightRig>
          </a:scene3d>
          <a:sp3d prstMaterial="softEdge">
            <a:bevelT w="38100" h="38100"/>
          </a:sp3d>
        </a:bodyPr>
        <a:lstStyle>
          <a:lvl1pPr algn="ctr" rtl="0" eaLnBrk="1" latinLnBrk="0" hangingPunct="1">
            <a:spcBef>
              <a:spcPct val="0"/>
            </a:spcBef>
            <a:buNone/>
            <a:defRPr kumimoji="0" sz="4800" b="1" kern="1200" cap="all" baseline="0">
              <a:ln w="6350">
                <a:noFill/>
              </a:ln>
              <a:gradFill>
                <a:gsLst>
                  <a:gs pos="0">
                    <a:schemeClr val="accent1">
                      <a:tint val="73000"/>
                      <a:satMod val="145000"/>
                    </a:schemeClr>
                  </a:gs>
                  <a:gs pos="73000">
                    <a:schemeClr val="accent1">
                      <a:tint val="73000"/>
                      <a:satMod val="145000"/>
                    </a:schemeClr>
                  </a:gs>
                  <a:gs pos="100000">
                    <a:schemeClr val="accent1">
                      <a:tint val="83000"/>
                      <a:satMod val="143000"/>
                    </a:schemeClr>
                  </a:gs>
                </a:gsLst>
                <a:lin ang="4800000" scaled="1"/>
              </a:gradFill>
              <a:effectLst>
                <a:outerShdw blurRad="127000" dist="200000" dir="2700000" algn="tl" rotWithShape="0">
                  <a:srgbClr val="000000">
                    <a:alpha val="30000"/>
                  </a:srgbClr>
                </a:outerShdw>
              </a:effectLst>
              <a:latin typeface="+mj-lt"/>
              <a:ea typeface="+mj-ea"/>
              <a:cs typeface="+mj-cs"/>
            </a:defRPr>
          </a:lvl1pPr>
        </a:lstStyle>
        <a:p>
          <a:r>
            <a:rPr lang="ru-RU" sz="2400" b="1">
              <a:solidFill>
                <a:sysClr val="windowText" lastClr="000000"/>
              </a:solidFill>
            </a:rPr>
            <a:t>ЧЕМПИОНАТ РОССИИ ПО ДЗЮДО КАТА</a:t>
          </a:r>
          <a:endParaRPr lang="fr-BE" sz="2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771525</xdr:colOff>
      <xdr:row>2</xdr:row>
      <xdr:rowOff>301186</xdr:rowOff>
    </xdr:from>
    <xdr:to>
      <xdr:col>5</xdr:col>
      <xdr:colOff>190500</xdr:colOff>
      <xdr:row>4</xdr:row>
      <xdr:rowOff>47624</xdr:rowOff>
    </xdr:to>
    <xdr:sp macro="" textlink="">
      <xdr:nvSpPr>
        <xdr:cNvPr id="3" name="Titre 4"/>
        <xdr:cNvSpPr>
          <a:spLocks noGrp="1"/>
        </xdr:cNvSpPr>
      </xdr:nvSpPr>
      <xdr:spPr>
        <a:xfrm>
          <a:off x="1790700" y="663136"/>
          <a:ext cx="3219450" cy="384613"/>
        </a:xfrm>
        <a:prstGeom prst="rect">
          <a:avLst/>
        </a:prstGeom>
      </xdr:spPr>
      <xdr:txBody>
        <a:bodyPr vert="horz" wrap="square" lIns="45720" tIns="0" rIns="45720" bIns="0" anchor="b">
          <a:normAutofit/>
          <a:scene3d>
            <a:camera prst="orthographicFront"/>
            <a:lightRig rig="soft" dir="t">
              <a:rot lat="0" lon="0" rev="17220000"/>
            </a:lightRig>
          </a:scene3d>
          <a:sp3d prstMaterial="softEdge">
            <a:bevelT w="38100" h="38100"/>
          </a:sp3d>
        </a:bodyPr>
        <a:lstStyle>
          <a:lvl1pPr algn="ctr" rtl="0" eaLnBrk="1" latinLnBrk="0" hangingPunct="1">
            <a:spcBef>
              <a:spcPct val="0"/>
            </a:spcBef>
            <a:buNone/>
            <a:defRPr kumimoji="0" sz="4800" b="1" kern="1200" cap="all" baseline="0">
              <a:ln w="6350">
                <a:noFill/>
              </a:ln>
              <a:gradFill>
                <a:gsLst>
                  <a:gs pos="0">
                    <a:schemeClr val="accent1">
                      <a:tint val="73000"/>
                      <a:satMod val="145000"/>
                    </a:schemeClr>
                  </a:gs>
                  <a:gs pos="73000">
                    <a:schemeClr val="accent1">
                      <a:tint val="73000"/>
                      <a:satMod val="145000"/>
                    </a:schemeClr>
                  </a:gs>
                  <a:gs pos="100000">
                    <a:schemeClr val="accent1">
                      <a:tint val="83000"/>
                      <a:satMod val="143000"/>
                    </a:schemeClr>
                  </a:gs>
                </a:gsLst>
                <a:lin ang="4800000" scaled="1"/>
              </a:gradFill>
              <a:effectLst>
                <a:outerShdw blurRad="127000" dist="200000" dir="2700000" algn="tl" rotWithShape="0">
                  <a:srgbClr val="000000">
                    <a:alpha val="30000"/>
                  </a:srgbClr>
                </a:outerShdw>
              </a:effectLst>
              <a:latin typeface="+mj-lt"/>
              <a:ea typeface="+mj-ea"/>
              <a:cs typeface="+mj-cs"/>
            </a:defRPr>
          </a:lvl1pPr>
        </a:lstStyle>
        <a:p>
          <a:pPr algn="l"/>
          <a:r>
            <a:rPr lang="ru-RU" sz="1800" b="1">
              <a:solidFill>
                <a:srgbClr val="FF0000"/>
              </a:solidFill>
            </a:rPr>
            <a:t>КУМЕРТАУ, 15-18.02.2019</a:t>
          </a:r>
          <a:endParaRPr lang="fr-BE" sz="18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</xdr:col>
      <xdr:colOff>28575</xdr:colOff>
      <xdr:row>1</xdr:row>
      <xdr:rowOff>19050</xdr:rowOff>
    </xdr:from>
    <xdr:to>
      <xdr:col>3</xdr:col>
      <xdr:colOff>419100</xdr:colOff>
      <xdr:row>6</xdr:row>
      <xdr:rowOff>278040</xdr:rowOff>
    </xdr:to>
    <xdr:pic>
      <xdr:nvPicPr>
        <xdr:cNvPr id="5" name="Рисунок 4" descr="gerb_kumertau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3350" y="180975"/>
          <a:ext cx="1304925" cy="16305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ata&#1050;&#1059;&#1052;&#1045;&#1056;&#1058;&#1040;&#1059;/Katame_No_Kata_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Kata&#1050;&#1059;&#1052;&#1045;&#1056;&#1058;&#1040;&#1059;/Nage_No_Kata_Final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ata&#1050;&#1059;&#1052;&#1045;&#1056;&#1058;&#1040;&#1059;/Juno_Kata%20_Fin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Kata&#1050;&#1059;&#1052;&#1045;&#1056;&#1058;&#1040;&#1059;/Goshin_Jutsu_Final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Kata&#1050;&#1059;&#1052;&#1045;&#1056;&#1058;&#1040;&#1059;/Kime_No_Kata_Final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Mystak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Katame 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4-1"/>
      <sheetName val="4-2"/>
      <sheetName val="4-3"/>
      <sheetName val="4-4"/>
      <sheetName val="4-5"/>
      <sheetName val="Score"/>
      <sheetName val="Detail"/>
      <sheetName val="Mystak"/>
      <sheetName val="Katame_No_Kata_Final"/>
    </sheetNames>
    <definedNames>
      <definedName name="Couple"/>
      <definedName name="Place"/>
      <definedName name="PrelFin"/>
      <definedName name="Result" refersTo="='1-1'!$I$34" sheetId="3"/>
      <definedName name="Result" refersTo="='1-2'!$I$34" sheetId="4"/>
      <definedName name="Result" refersTo="='1-3'!$I$34" sheetId="5"/>
      <definedName name="Result" refersTo="='1-4'!$I$34" sheetId="6"/>
      <definedName name="Result" refersTo="='1-5'!$I$34" sheetId="7"/>
      <definedName name="Result" refersTo="='2-1'!$I$34" sheetId="8"/>
      <definedName name="Result" refersTo="='2-2'!$I$34" sheetId="9"/>
      <definedName name="Result" refersTo="='2-3'!$I$34" sheetId="10"/>
      <definedName name="Result" refersTo="='2-4'!$I$34" sheetId="11"/>
      <definedName name="Result" refersTo="='2-5'!$I$34" sheetId="12"/>
      <definedName name="Result" refersTo="='3-1'!$I$34" sheetId="13"/>
      <definedName name="Result" refersTo="='3-2'!$I$34" sheetId="14"/>
      <definedName name="Result" refersTo="='3-3'!$I$34" sheetId="15"/>
      <definedName name="Result" refersTo="='3-4'!$I$34" sheetId="16"/>
      <definedName name="Result" refersTo="='3-5'!$I$34" sheetId="17"/>
      <definedName name="Result" refersTo="='4-1'!$I$34" sheetId="18"/>
      <definedName name="Result" refersTo="='4-2'!$I$34" sheetId="19"/>
      <definedName name="Result" refersTo="='4-3'!$I$34" sheetId="20"/>
      <definedName name="Result" refersTo="='4-4'!$I$34" sheetId="21"/>
      <definedName name="Result" refersTo="='4-5'!$I$34" sheetId="22"/>
      <definedName name="ShowMistakes"/>
      <definedName name="Stop" refersTo="='Origin'!$M$34"/>
    </definedNames>
    <sheetDataSet>
      <sheetData sheetId="0" refreshError="1">
        <row r="22">
          <cell r="C22" t="str">
            <v>СПБ</v>
          </cell>
          <cell r="H22" t="str">
            <v>Финал</v>
          </cell>
        </row>
        <row r="23">
          <cell r="C23" t="str">
            <v>КрасД</v>
          </cell>
        </row>
        <row r="24">
          <cell r="C24" t="str">
            <v>СПБ</v>
          </cell>
        </row>
        <row r="25">
          <cell r="C25" t="str">
            <v>МОС</v>
          </cell>
        </row>
        <row r="26">
          <cell r="C26" t="str">
            <v>СПБ</v>
          </cell>
        </row>
        <row r="51">
          <cell r="D51" t="str">
            <v>Katame No Kata</v>
          </cell>
        </row>
        <row r="80">
          <cell r="B80">
            <v>540.00000000000398</v>
          </cell>
        </row>
      </sheetData>
      <sheetData sheetId="1" refreshError="1"/>
      <sheetData sheetId="2" refreshError="1">
        <row r="34">
          <cell r="I34">
            <v>170</v>
          </cell>
        </row>
      </sheetData>
      <sheetData sheetId="3" refreshError="1">
        <row r="34">
          <cell r="I34">
            <v>99</v>
          </cell>
        </row>
      </sheetData>
      <sheetData sheetId="4" refreshError="1">
        <row r="34">
          <cell r="I34">
            <v>74.5</v>
          </cell>
        </row>
      </sheetData>
      <sheetData sheetId="5" refreshError="1">
        <row r="34">
          <cell r="I34">
            <v>90.5</v>
          </cell>
        </row>
      </sheetData>
      <sheetData sheetId="6" refreshError="1">
        <row r="34">
          <cell r="I34">
            <v>90.5</v>
          </cell>
        </row>
      </sheetData>
      <sheetData sheetId="7" refreshError="1">
        <row r="34">
          <cell r="I34">
            <v>97</v>
          </cell>
        </row>
      </sheetData>
      <sheetData sheetId="8" refreshError="1">
        <row r="34">
          <cell r="I34">
            <v>96</v>
          </cell>
        </row>
      </sheetData>
      <sheetData sheetId="9" refreshError="1">
        <row r="34">
          <cell r="I34">
            <v>92.5</v>
          </cell>
        </row>
      </sheetData>
      <sheetData sheetId="10" refreshError="1">
        <row r="34">
          <cell r="I34">
            <v>109</v>
          </cell>
        </row>
      </sheetData>
      <sheetData sheetId="11" refreshError="1">
        <row r="34">
          <cell r="I34">
            <v>107</v>
          </cell>
        </row>
      </sheetData>
      <sheetData sheetId="12" refreshError="1">
        <row r="34">
          <cell r="I34">
            <v>108</v>
          </cell>
        </row>
      </sheetData>
      <sheetData sheetId="13" refreshError="1">
        <row r="34">
          <cell r="I34">
            <v>107</v>
          </cell>
        </row>
      </sheetData>
      <sheetData sheetId="14" refreshError="1">
        <row r="34">
          <cell r="I34">
            <v>90.5</v>
          </cell>
        </row>
      </sheetData>
      <sheetData sheetId="15" refreshError="1">
        <row r="34">
          <cell r="I34">
            <v>94</v>
          </cell>
        </row>
      </sheetData>
      <sheetData sheetId="16" refreshError="1">
        <row r="34">
          <cell r="I34">
            <v>98.5</v>
          </cell>
        </row>
      </sheetData>
      <sheetData sheetId="17" refreshError="1">
        <row r="34">
          <cell r="I34">
            <v>107</v>
          </cell>
        </row>
      </sheetData>
      <sheetData sheetId="18" refreshError="1">
        <row r="34">
          <cell r="I34">
            <v>137</v>
          </cell>
        </row>
      </sheetData>
      <sheetData sheetId="19" refreshError="1">
        <row r="34">
          <cell r="I34">
            <v>138</v>
          </cell>
        </row>
      </sheetData>
      <sheetData sheetId="20" refreshError="1">
        <row r="34">
          <cell r="I34">
            <v>146</v>
          </cell>
        </row>
      </sheetData>
      <sheetData sheetId="21" refreshError="1">
        <row r="34">
          <cell r="I34">
            <v>143.5</v>
          </cell>
        </row>
      </sheetData>
      <sheetData sheetId="22" refreshError="1">
        <row r="34">
          <cell r="I34">
            <v>124</v>
          </cell>
        </row>
      </sheetData>
      <sheetData sheetId="23" refreshError="1">
        <row r="1">
          <cell r="A1" t="str">
            <v>TECHNIQUES</v>
          </cell>
          <cell r="B1" t="str">
            <v>1-1</v>
          </cell>
          <cell r="C1" t="str">
            <v>1-2</v>
          </cell>
          <cell r="D1" t="str">
            <v>1-3</v>
          </cell>
          <cell r="E1" t="str">
            <v>1-4</v>
          </cell>
          <cell r="F1" t="str">
            <v>1-5</v>
          </cell>
          <cell r="G1" t="str">
            <v>1-5J</v>
          </cell>
          <cell r="H1" t="str">
            <v>1-3J</v>
          </cell>
          <cell r="I1" t="str">
            <v>2-1</v>
          </cell>
          <cell r="J1" t="str">
            <v>2-2</v>
          </cell>
          <cell r="K1" t="str">
            <v>2-3</v>
          </cell>
          <cell r="L1" t="str">
            <v>2-4</v>
          </cell>
          <cell r="M1" t="str">
            <v>2-5</v>
          </cell>
          <cell r="N1" t="str">
            <v>2-5J</v>
          </cell>
          <cell r="O1" t="str">
            <v>2-3J</v>
          </cell>
          <cell r="P1" t="str">
            <v>3-1</v>
          </cell>
          <cell r="Q1" t="str">
            <v>3-2</v>
          </cell>
          <cell r="R1" t="str">
            <v>3-3</v>
          </cell>
          <cell r="S1" t="str">
            <v>3-4</v>
          </cell>
          <cell r="T1" t="str">
            <v>3-5</v>
          </cell>
          <cell r="U1" t="str">
            <v>3-5J</v>
          </cell>
          <cell r="V1" t="str">
            <v>3-3J</v>
          </cell>
          <cell r="W1" t="str">
            <v>4-1</v>
          </cell>
          <cell r="X1" t="str">
            <v>4-2</v>
          </cell>
          <cell r="Y1" t="str">
            <v>4-3</v>
          </cell>
          <cell r="Z1" t="str">
            <v>4-4</v>
          </cell>
          <cell r="AA1" t="str">
            <v>4-5</v>
          </cell>
          <cell r="AB1" t="str">
            <v>4-5J</v>
          </cell>
          <cell r="AC1" t="str">
            <v>4-3J</v>
          </cell>
        </row>
        <row r="2">
          <cell r="A2" t="str">
            <v>ЭТИКЕТ НАЧАЛА</v>
          </cell>
          <cell r="B2">
            <v>8</v>
          </cell>
          <cell r="C2">
            <v>6</v>
          </cell>
          <cell r="D2">
            <v>7</v>
          </cell>
          <cell r="E2">
            <v>9</v>
          </cell>
          <cell r="F2">
            <v>8</v>
          </cell>
          <cell r="G2">
            <v>3</v>
          </cell>
          <cell r="H2">
            <v>23</v>
          </cell>
          <cell r="I2">
            <v>8</v>
          </cell>
          <cell r="J2">
            <v>5</v>
          </cell>
          <cell r="K2">
            <v>7</v>
          </cell>
          <cell r="L2">
            <v>9</v>
          </cell>
          <cell r="M2">
            <v>8</v>
          </cell>
          <cell r="N2">
            <v>4</v>
          </cell>
          <cell r="O2">
            <v>23</v>
          </cell>
          <cell r="P2">
            <v>9</v>
          </cell>
          <cell r="Q2">
            <v>9</v>
          </cell>
          <cell r="R2">
            <v>7</v>
          </cell>
          <cell r="S2">
            <v>8</v>
          </cell>
          <cell r="T2">
            <v>9</v>
          </cell>
          <cell r="U2">
            <v>2</v>
          </cell>
          <cell r="V2">
            <v>26</v>
          </cell>
          <cell r="W2">
            <v>9</v>
          </cell>
          <cell r="X2">
            <v>10</v>
          </cell>
          <cell r="Y2">
            <v>9</v>
          </cell>
          <cell r="Z2">
            <v>7</v>
          </cell>
          <cell r="AA2">
            <v>7</v>
          </cell>
          <cell r="AB2">
            <v>3</v>
          </cell>
          <cell r="AC2">
            <v>25</v>
          </cell>
        </row>
        <row r="3">
          <cell r="A3" t="str">
            <v>KESA GATAME</v>
          </cell>
          <cell r="B3">
            <v>7.5</v>
          </cell>
          <cell r="C3">
            <v>4.5</v>
          </cell>
          <cell r="D3">
            <v>5</v>
          </cell>
          <cell r="E3">
            <v>4.5</v>
          </cell>
          <cell r="F3">
            <v>6</v>
          </cell>
          <cell r="G3">
            <v>3</v>
          </cell>
          <cell r="H3">
            <v>15.5</v>
          </cell>
          <cell r="I3">
            <v>5</v>
          </cell>
          <cell r="J3">
            <v>5</v>
          </cell>
          <cell r="K3">
            <v>5</v>
          </cell>
          <cell r="L3">
            <v>6</v>
          </cell>
          <cell r="M3">
            <v>6</v>
          </cell>
          <cell r="N3">
            <v>1</v>
          </cell>
          <cell r="O3">
            <v>16</v>
          </cell>
          <cell r="P3">
            <v>6.5</v>
          </cell>
          <cell r="Q3">
            <v>4.5</v>
          </cell>
          <cell r="R3">
            <v>5</v>
          </cell>
          <cell r="S3">
            <v>6</v>
          </cell>
          <cell r="T3">
            <v>6</v>
          </cell>
          <cell r="U3">
            <v>2</v>
          </cell>
          <cell r="V3">
            <v>17</v>
          </cell>
          <cell r="W3">
            <v>8.5</v>
          </cell>
          <cell r="X3">
            <v>9</v>
          </cell>
          <cell r="Y3">
            <v>9.5</v>
          </cell>
          <cell r="Z3">
            <v>9</v>
          </cell>
          <cell r="AA3">
            <v>7</v>
          </cell>
          <cell r="AB3">
            <v>2.5</v>
          </cell>
          <cell r="AC3">
            <v>26.5</v>
          </cell>
        </row>
        <row r="4">
          <cell r="A4" t="str">
            <v>KATA GATAME</v>
          </cell>
          <cell r="B4">
            <v>5.5</v>
          </cell>
          <cell r="C4">
            <v>4.5</v>
          </cell>
          <cell r="D4">
            <v>5</v>
          </cell>
          <cell r="E4">
            <v>5</v>
          </cell>
          <cell r="F4">
            <v>5</v>
          </cell>
          <cell r="G4">
            <v>1</v>
          </cell>
          <cell r="H4">
            <v>15</v>
          </cell>
          <cell r="I4">
            <v>5.5</v>
          </cell>
          <cell r="J4">
            <v>5</v>
          </cell>
          <cell r="K4">
            <v>6.5</v>
          </cell>
          <cell r="L4">
            <v>7</v>
          </cell>
          <cell r="M4">
            <v>7</v>
          </cell>
          <cell r="N4">
            <v>2</v>
          </cell>
          <cell r="O4">
            <v>19</v>
          </cell>
          <cell r="P4">
            <v>6</v>
          </cell>
          <cell r="Q4">
            <v>7.5</v>
          </cell>
          <cell r="R4">
            <v>4.5</v>
          </cell>
          <cell r="S4">
            <v>5</v>
          </cell>
          <cell r="T4">
            <v>6</v>
          </cell>
          <cell r="U4">
            <v>3</v>
          </cell>
          <cell r="V4">
            <v>17</v>
          </cell>
          <cell r="W4">
            <v>9</v>
          </cell>
          <cell r="X4">
            <v>9</v>
          </cell>
          <cell r="Y4">
            <v>9</v>
          </cell>
          <cell r="Z4">
            <v>7</v>
          </cell>
          <cell r="AA4">
            <v>8</v>
          </cell>
          <cell r="AB4">
            <v>2</v>
          </cell>
          <cell r="AC4">
            <v>26</v>
          </cell>
        </row>
        <row r="5">
          <cell r="A5" t="str">
            <v>KAMI SHIO GATAME</v>
          </cell>
          <cell r="B5">
            <v>4.5</v>
          </cell>
          <cell r="C5">
            <v>4.5</v>
          </cell>
          <cell r="D5">
            <v>4</v>
          </cell>
          <cell r="E5">
            <v>5</v>
          </cell>
          <cell r="F5">
            <v>5</v>
          </cell>
          <cell r="G5">
            <v>1</v>
          </cell>
          <cell r="H5">
            <v>14</v>
          </cell>
          <cell r="I5">
            <v>4.5</v>
          </cell>
          <cell r="J5">
            <v>5</v>
          </cell>
          <cell r="K5">
            <v>6</v>
          </cell>
          <cell r="L5">
            <v>7</v>
          </cell>
          <cell r="M5">
            <v>7</v>
          </cell>
          <cell r="N5">
            <v>2.5</v>
          </cell>
          <cell r="O5">
            <v>18</v>
          </cell>
          <cell r="P5">
            <v>6</v>
          </cell>
          <cell r="Q5">
            <v>7.5</v>
          </cell>
          <cell r="R5">
            <v>6</v>
          </cell>
          <cell r="S5">
            <v>5</v>
          </cell>
          <cell r="T5">
            <v>7</v>
          </cell>
          <cell r="U5">
            <v>2.5</v>
          </cell>
          <cell r="V5">
            <v>19</v>
          </cell>
          <cell r="W5">
            <v>7.5</v>
          </cell>
          <cell r="X5">
            <v>6</v>
          </cell>
          <cell r="Y5">
            <v>8</v>
          </cell>
          <cell r="Z5">
            <v>9</v>
          </cell>
          <cell r="AA5">
            <v>8</v>
          </cell>
          <cell r="AB5">
            <v>3</v>
          </cell>
          <cell r="AC5">
            <v>23.5</v>
          </cell>
        </row>
        <row r="6">
          <cell r="A6" t="str">
            <v>YOKO SHIO GATAME</v>
          </cell>
          <cell r="B6">
            <v>4.5</v>
          </cell>
          <cell r="C6">
            <v>4.5</v>
          </cell>
          <cell r="D6">
            <v>4</v>
          </cell>
          <cell r="E6">
            <v>5</v>
          </cell>
          <cell r="F6">
            <v>5</v>
          </cell>
          <cell r="G6">
            <v>1</v>
          </cell>
          <cell r="H6">
            <v>14</v>
          </cell>
          <cell r="I6">
            <v>4.5</v>
          </cell>
          <cell r="J6">
            <v>4.5</v>
          </cell>
          <cell r="K6">
            <v>5</v>
          </cell>
          <cell r="L6">
            <v>6</v>
          </cell>
          <cell r="M6">
            <v>6</v>
          </cell>
          <cell r="N6">
            <v>1.5</v>
          </cell>
          <cell r="O6">
            <v>15.5</v>
          </cell>
          <cell r="P6">
            <v>4.5</v>
          </cell>
          <cell r="Q6">
            <v>4</v>
          </cell>
          <cell r="R6">
            <v>4</v>
          </cell>
          <cell r="S6">
            <v>5</v>
          </cell>
          <cell r="T6">
            <v>5</v>
          </cell>
          <cell r="U6">
            <v>1</v>
          </cell>
          <cell r="V6">
            <v>13.5</v>
          </cell>
          <cell r="W6">
            <v>7</v>
          </cell>
          <cell r="X6">
            <v>6</v>
          </cell>
          <cell r="Y6">
            <v>9</v>
          </cell>
          <cell r="Z6">
            <v>8</v>
          </cell>
          <cell r="AA6">
            <v>6</v>
          </cell>
          <cell r="AB6">
            <v>3</v>
          </cell>
          <cell r="AC6">
            <v>21</v>
          </cell>
        </row>
        <row r="7">
          <cell r="A7" t="str">
            <v>KUZURE KAMI SHIO GATAME</v>
          </cell>
          <cell r="B7">
            <v>4.5</v>
          </cell>
          <cell r="C7">
            <v>4.5</v>
          </cell>
          <cell r="D7">
            <v>2.5</v>
          </cell>
          <cell r="E7">
            <v>5</v>
          </cell>
          <cell r="F7">
            <v>5</v>
          </cell>
          <cell r="G7">
            <v>2.5</v>
          </cell>
          <cell r="H7">
            <v>14</v>
          </cell>
          <cell r="I7">
            <v>5</v>
          </cell>
          <cell r="J7">
            <v>5</v>
          </cell>
          <cell r="K7">
            <v>4</v>
          </cell>
          <cell r="L7">
            <v>5</v>
          </cell>
          <cell r="M7">
            <v>5</v>
          </cell>
          <cell r="N7">
            <v>1</v>
          </cell>
          <cell r="O7">
            <v>15</v>
          </cell>
          <cell r="P7">
            <v>5</v>
          </cell>
          <cell r="Q7">
            <v>4</v>
          </cell>
          <cell r="R7">
            <v>3</v>
          </cell>
          <cell r="S7">
            <v>5</v>
          </cell>
          <cell r="T7">
            <v>5</v>
          </cell>
          <cell r="U7">
            <v>2</v>
          </cell>
          <cell r="V7">
            <v>14</v>
          </cell>
          <cell r="W7">
            <v>6.5</v>
          </cell>
          <cell r="X7">
            <v>6</v>
          </cell>
          <cell r="Y7">
            <v>7</v>
          </cell>
          <cell r="Z7">
            <v>7.5</v>
          </cell>
          <cell r="AA7">
            <v>6</v>
          </cell>
          <cell r="AB7">
            <v>1.5</v>
          </cell>
          <cell r="AC7">
            <v>19.5</v>
          </cell>
        </row>
        <row r="8">
          <cell r="A8" t="str">
            <v>KATA JUJI JIME</v>
          </cell>
          <cell r="B8">
            <v>6</v>
          </cell>
          <cell r="C8">
            <v>5</v>
          </cell>
          <cell r="D8">
            <v>6.5</v>
          </cell>
          <cell r="E8">
            <v>4.5</v>
          </cell>
          <cell r="F8">
            <v>6</v>
          </cell>
          <cell r="G8">
            <v>2</v>
          </cell>
          <cell r="H8">
            <v>17</v>
          </cell>
          <cell r="I8">
            <v>5.5</v>
          </cell>
          <cell r="J8">
            <v>6</v>
          </cell>
          <cell r="K8">
            <v>6</v>
          </cell>
          <cell r="L8">
            <v>5</v>
          </cell>
          <cell r="M8">
            <v>6</v>
          </cell>
          <cell r="N8">
            <v>1</v>
          </cell>
          <cell r="O8">
            <v>17.5</v>
          </cell>
          <cell r="P8">
            <v>6.5</v>
          </cell>
          <cell r="Q8">
            <v>4.5</v>
          </cell>
          <cell r="R8">
            <v>4.5</v>
          </cell>
          <cell r="S8">
            <v>5</v>
          </cell>
          <cell r="T8">
            <v>7</v>
          </cell>
          <cell r="U8">
            <v>2.5</v>
          </cell>
          <cell r="V8">
            <v>16</v>
          </cell>
          <cell r="W8">
            <v>8</v>
          </cell>
          <cell r="X8">
            <v>10</v>
          </cell>
          <cell r="Y8">
            <v>10</v>
          </cell>
          <cell r="Z8">
            <v>9</v>
          </cell>
          <cell r="AA8">
            <v>8</v>
          </cell>
          <cell r="AB8">
            <v>2</v>
          </cell>
          <cell r="AC8">
            <v>27</v>
          </cell>
        </row>
        <row r="9">
          <cell r="A9" t="str">
            <v>HADAKA JIME</v>
          </cell>
          <cell r="B9">
            <v>6.5</v>
          </cell>
          <cell r="C9">
            <v>5</v>
          </cell>
          <cell r="D9">
            <v>7.5</v>
          </cell>
          <cell r="E9">
            <v>4.5</v>
          </cell>
          <cell r="F9">
            <v>6</v>
          </cell>
          <cell r="G9">
            <v>3</v>
          </cell>
          <cell r="H9">
            <v>17.5</v>
          </cell>
          <cell r="I9">
            <v>6</v>
          </cell>
          <cell r="J9">
            <v>8</v>
          </cell>
          <cell r="K9">
            <v>8.5</v>
          </cell>
          <cell r="L9">
            <v>6</v>
          </cell>
          <cell r="M9">
            <v>7</v>
          </cell>
          <cell r="N9">
            <v>2.5</v>
          </cell>
          <cell r="O9">
            <v>21</v>
          </cell>
          <cell r="P9">
            <v>7.5</v>
          </cell>
          <cell r="Q9">
            <v>4.5</v>
          </cell>
          <cell r="R9">
            <v>6</v>
          </cell>
          <cell r="S9">
            <v>5</v>
          </cell>
          <cell r="T9">
            <v>6</v>
          </cell>
          <cell r="U9">
            <v>3</v>
          </cell>
          <cell r="V9">
            <v>17</v>
          </cell>
          <cell r="W9">
            <v>8.5</v>
          </cell>
          <cell r="X9">
            <v>7</v>
          </cell>
          <cell r="Y9">
            <v>9</v>
          </cell>
          <cell r="Z9">
            <v>10</v>
          </cell>
          <cell r="AA9">
            <v>7</v>
          </cell>
          <cell r="AB9">
            <v>3</v>
          </cell>
          <cell r="AC9">
            <v>24.5</v>
          </cell>
        </row>
        <row r="10">
          <cell r="A10" t="str">
            <v>OKURI ERI JIME</v>
          </cell>
          <cell r="B10">
            <v>6</v>
          </cell>
          <cell r="C10">
            <v>5</v>
          </cell>
          <cell r="D10">
            <v>7.5</v>
          </cell>
          <cell r="E10">
            <v>5</v>
          </cell>
          <cell r="F10">
            <v>6</v>
          </cell>
          <cell r="G10">
            <v>2.5</v>
          </cell>
          <cell r="H10">
            <v>17</v>
          </cell>
          <cell r="I10">
            <v>5.5</v>
          </cell>
          <cell r="J10">
            <v>6</v>
          </cell>
          <cell r="K10">
            <v>8</v>
          </cell>
          <cell r="L10">
            <v>6</v>
          </cell>
          <cell r="M10">
            <v>7</v>
          </cell>
          <cell r="N10">
            <v>2.5</v>
          </cell>
          <cell r="O10">
            <v>19</v>
          </cell>
          <cell r="P10">
            <v>6.5</v>
          </cell>
          <cell r="Q10">
            <v>8</v>
          </cell>
          <cell r="R10">
            <v>6.5</v>
          </cell>
          <cell r="S10">
            <v>5</v>
          </cell>
          <cell r="T10">
            <v>6</v>
          </cell>
          <cell r="U10">
            <v>3</v>
          </cell>
          <cell r="V10">
            <v>19</v>
          </cell>
          <cell r="W10">
            <v>8</v>
          </cell>
          <cell r="X10">
            <v>9</v>
          </cell>
          <cell r="Y10">
            <v>9</v>
          </cell>
          <cell r="Z10">
            <v>8</v>
          </cell>
          <cell r="AA10">
            <v>7</v>
          </cell>
          <cell r="AB10">
            <v>2</v>
          </cell>
          <cell r="AC10">
            <v>25</v>
          </cell>
        </row>
        <row r="11">
          <cell r="A11" t="str">
            <v>KATA HA JIME</v>
          </cell>
          <cell r="B11">
            <v>6.5</v>
          </cell>
          <cell r="C11">
            <v>5</v>
          </cell>
          <cell r="D11">
            <v>5</v>
          </cell>
          <cell r="E11">
            <v>5</v>
          </cell>
          <cell r="F11">
            <v>6</v>
          </cell>
          <cell r="G11">
            <v>1.5</v>
          </cell>
          <cell r="H11">
            <v>16</v>
          </cell>
          <cell r="I11">
            <v>5.5</v>
          </cell>
          <cell r="J11">
            <v>6</v>
          </cell>
          <cell r="K11">
            <v>5</v>
          </cell>
          <cell r="L11">
            <v>6</v>
          </cell>
          <cell r="M11">
            <v>6</v>
          </cell>
          <cell r="N11">
            <v>1</v>
          </cell>
          <cell r="O11">
            <v>17.5</v>
          </cell>
          <cell r="P11">
            <v>6</v>
          </cell>
          <cell r="Q11">
            <v>5</v>
          </cell>
          <cell r="R11">
            <v>7.5</v>
          </cell>
          <cell r="S11">
            <v>9</v>
          </cell>
          <cell r="T11">
            <v>6</v>
          </cell>
          <cell r="U11">
            <v>4</v>
          </cell>
          <cell r="V11">
            <v>19.5</v>
          </cell>
          <cell r="W11">
            <v>8.5</v>
          </cell>
          <cell r="X11">
            <v>7</v>
          </cell>
          <cell r="Y11">
            <v>7</v>
          </cell>
          <cell r="Z11">
            <v>9</v>
          </cell>
          <cell r="AA11">
            <v>7</v>
          </cell>
          <cell r="AB11">
            <v>2</v>
          </cell>
          <cell r="AC11">
            <v>22.5</v>
          </cell>
        </row>
        <row r="12">
          <cell r="A12" t="str">
            <v>GYAKU JUJI JIME</v>
          </cell>
          <cell r="B12">
            <v>5.5</v>
          </cell>
          <cell r="C12">
            <v>1</v>
          </cell>
          <cell r="D12">
            <v>5</v>
          </cell>
          <cell r="E12">
            <v>5</v>
          </cell>
          <cell r="F12">
            <v>4.5</v>
          </cell>
          <cell r="G12">
            <v>4.5</v>
          </cell>
          <cell r="H12">
            <v>14.5</v>
          </cell>
          <cell r="I12">
            <v>5</v>
          </cell>
          <cell r="J12">
            <v>5</v>
          </cell>
          <cell r="K12">
            <v>8</v>
          </cell>
          <cell r="L12">
            <v>7</v>
          </cell>
          <cell r="M12">
            <v>6</v>
          </cell>
          <cell r="N12">
            <v>3</v>
          </cell>
          <cell r="O12">
            <v>18</v>
          </cell>
          <cell r="P12">
            <v>6</v>
          </cell>
          <cell r="Q12">
            <v>4.5</v>
          </cell>
          <cell r="R12">
            <v>7</v>
          </cell>
          <cell r="S12">
            <v>5</v>
          </cell>
          <cell r="T12">
            <v>7</v>
          </cell>
          <cell r="U12">
            <v>2.5</v>
          </cell>
          <cell r="V12">
            <v>18</v>
          </cell>
          <cell r="W12">
            <v>8.5</v>
          </cell>
          <cell r="X12">
            <v>9</v>
          </cell>
          <cell r="Y12">
            <v>8</v>
          </cell>
          <cell r="Z12">
            <v>8</v>
          </cell>
          <cell r="AA12">
            <v>8</v>
          </cell>
          <cell r="AB12">
            <v>1</v>
          </cell>
          <cell r="AC12">
            <v>24.5</v>
          </cell>
        </row>
        <row r="13">
          <cell r="A13" t="str">
            <v>UDE GARAMI</v>
          </cell>
          <cell r="B13">
            <v>5</v>
          </cell>
          <cell r="C13">
            <v>5</v>
          </cell>
          <cell r="D13">
            <v>4.5</v>
          </cell>
          <cell r="E13">
            <v>4.5</v>
          </cell>
          <cell r="F13">
            <v>4.5</v>
          </cell>
          <cell r="G13">
            <v>0.5</v>
          </cell>
          <cell r="H13">
            <v>14</v>
          </cell>
          <cell r="I13">
            <v>4.5</v>
          </cell>
          <cell r="J13">
            <v>4.5</v>
          </cell>
          <cell r="K13">
            <v>4.5</v>
          </cell>
          <cell r="L13">
            <v>5</v>
          </cell>
          <cell r="M13">
            <v>5</v>
          </cell>
          <cell r="N13">
            <v>0.5</v>
          </cell>
          <cell r="O13">
            <v>14</v>
          </cell>
          <cell r="P13">
            <v>6.5</v>
          </cell>
          <cell r="Q13">
            <v>6</v>
          </cell>
          <cell r="R13">
            <v>5.5</v>
          </cell>
          <cell r="S13">
            <v>5</v>
          </cell>
          <cell r="T13">
            <v>7</v>
          </cell>
          <cell r="U13">
            <v>2</v>
          </cell>
          <cell r="V13">
            <v>18</v>
          </cell>
          <cell r="W13">
            <v>9</v>
          </cell>
          <cell r="X13">
            <v>9</v>
          </cell>
          <cell r="Y13">
            <v>9</v>
          </cell>
          <cell r="Z13">
            <v>8</v>
          </cell>
          <cell r="AA13">
            <v>7</v>
          </cell>
          <cell r="AB13">
            <v>2</v>
          </cell>
          <cell r="AC13">
            <v>26</v>
          </cell>
        </row>
        <row r="14">
          <cell r="A14" t="str">
            <v>UDEHISHIGI JUJI GATAME</v>
          </cell>
          <cell r="B14">
            <v>6.5</v>
          </cell>
          <cell r="C14">
            <v>6</v>
          </cell>
          <cell r="D14">
            <v>5.5</v>
          </cell>
          <cell r="E14">
            <v>5</v>
          </cell>
          <cell r="F14">
            <v>6</v>
          </cell>
          <cell r="G14">
            <v>1.5</v>
          </cell>
          <cell r="H14">
            <v>17.5</v>
          </cell>
          <cell r="I14">
            <v>5.5</v>
          </cell>
          <cell r="J14">
            <v>4.5</v>
          </cell>
          <cell r="K14">
            <v>5</v>
          </cell>
          <cell r="L14">
            <v>5</v>
          </cell>
          <cell r="M14">
            <v>5</v>
          </cell>
          <cell r="N14">
            <v>1</v>
          </cell>
          <cell r="O14">
            <v>15</v>
          </cell>
          <cell r="P14">
            <v>6.5</v>
          </cell>
          <cell r="Q14">
            <v>4.5</v>
          </cell>
          <cell r="R14">
            <v>7</v>
          </cell>
          <cell r="S14">
            <v>7</v>
          </cell>
          <cell r="T14">
            <v>6</v>
          </cell>
          <cell r="U14">
            <v>2.5</v>
          </cell>
          <cell r="V14">
            <v>19.5</v>
          </cell>
          <cell r="W14">
            <v>8.5</v>
          </cell>
          <cell r="X14">
            <v>9</v>
          </cell>
          <cell r="Y14">
            <v>7.5</v>
          </cell>
          <cell r="Z14">
            <v>9</v>
          </cell>
          <cell r="AA14">
            <v>6</v>
          </cell>
          <cell r="AB14">
            <v>3</v>
          </cell>
          <cell r="AC14">
            <v>25</v>
          </cell>
        </row>
        <row r="15">
          <cell r="A15" t="str">
            <v>UDEHISHIGI UDE GATAME</v>
          </cell>
          <cell r="B15">
            <v>4.5</v>
          </cell>
          <cell r="C15">
            <v>3</v>
          </cell>
          <cell r="D15">
            <v>6</v>
          </cell>
          <cell r="E15">
            <v>5</v>
          </cell>
          <cell r="F15">
            <v>5.5</v>
          </cell>
          <cell r="G15">
            <v>3</v>
          </cell>
          <cell r="H15">
            <v>15</v>
          </cell>
          <cell r="I15">
            <v>6</v>
          </cell>
          <cell r="J15">
            <v>5</v>
          </cell>
          <cell r="K15">
            <v>7</v>
          </cell>
          <cell r="L15">
            <v>5</v>
          </cell>
          <cell r="M15">
            <v>7</v>
          </cell>
          <cell r="N15">
            <v>2</v>
          </cell>
          <cell r="O15">
            <v>18</v>
          </cell>
          <cell r="P15">
            <v>6</v>
          </cell>
          <cell r="Q15">
            <v>3</v>
          </cell>
          <cell r="R15">
            <v>5.5</v>
          </cell>
          <cell r="S15">
            <v>4.5</v>
          </cell>
          <cell r="T15">
            <v>5</v>
          </cell>
          <cell r="U15">
            <v>3</v>
          </cell>
          <cell r="V15">
            <v>15</v>
          </cell>
          <cell r="W15">
            <v>8</v>
          </cell>
          <cell r="X15">
            <v>9</v>
          </cell>
          <cell r="Y15">
            <v>10</v>
          </cell>
          <cell r="Z15">
            <v>9</v>
          </cell>
          <cell r="AA15">
            <v>9</v>
          </cell>
          <cell r="AB15">
            <v>2</v>
          </cell>
          <cell r="AC15">
            <v>27</v>
          </cell>
        </row>
        <row r="16">
          <cell r="A16" t="str">
            <v>UDEHISHIGI HIZA GATAME</v>
          </cell>
          <cell r="B16">
            <v>5</v>
          </cell>
          <cell r="C16">
            <v>1</v>
          </cell>
          <cell r="D16">
            <v>5</v>
          </cell>
          <cell r="E16">
            <v>4.5</v>
          </cell>
          <cell r="F16">
            <v>6</v>
          </cell>
          <cell r="G16">
            <v>5</v>
          </cell>
          <cell r="H16">
            <v>14.5</v>
          </cell>
          <cell r="I16">
            <v>6</v>
          </cell>
          <cell r="J16">
            <v>5</v>
          </cell>
          <cell r="K16">
            <v>8.5</v>
          </cell>
          <cell r="L16">
            <v>6</v>
          </cell>
          <cell r="M16">
            <v>6</v>
          </cell>
          <cell r="N16">
            <v>3.5</v>
          </cell>
          <cell r="O16">
            <v>18</v>
          </cell>
          <cell r="P16">
            <v>4.5</v>
          </cell>
          <cell r="Q16">
            <v>5</v>
          </cell>
          <cell r="R16">
            <v>5</v>
          </cell>
          <cell r="S16">
            <v>6</v>
          </cell>
          <cell r="T16">
            <v>6</v>
          </cell>
          <cell r="U16">
            <v>1.5</v>
          </cell>
          <cell r="V16">
            <v>16</v>
          </cell>
          <cell r="W16">
            <v>7</v>
          </cell>
          <cell r="X16">
            <v>7</v>
          </cell>
          <cell r="Y16">
            <v>9</v>
          </cell>
          <cell r="Z16">
            <v>8</v>
          </cell>
          <cell r="AA16">
            <v>9</v>
          </cell>
          <cell r="AB16">
            <v>2</v>
          </cell>
          <cell r="AC16">
            <v>24</v>
          </cell>
        </row>
        <row r="17">
          <cell r="A17" t="str">
            <v>ASHI GARAMI</v>
          </cell>
          <cell r="B17">
            <v>4.5</v>
          </cell>
          <cell r="C17">
            <v>1</v>
          </cell>
          <cell r="D17">
            <v>3.5</v>
          </cell>
          <cell r="E17">
            <v>5</v>
          </cell>
          <cell r="F17">
            <v>4.5</v>
          </cell>
          <cell r="G17">
            <v>4</v>
          </cell>
          <cell r="H17">
            <v>12.5</v>
          </cell>
          <cell r="I17">
            <v>5</v>
          </cell>
          <cell r="J17">
            <v>5</v>
          </cell>
          <cell r="K17">
            <v>7</v>
          </cell>
          <cell r="L17">
            <v>7</v>
          </cell>
          <cell r="M17">
            <v>6</v>
          </cell>
          <cell r="N17">
            <v>2</v>
          </cell>
          <cell r="O17">
            <v>18</v>
          </cell>
          <cell r="P17">
            <v>5.5</v>
          </cell>
          <cell r="Q17">
            <v>4.5</v>
          </cell>
          <cell r="R17">
            <v>4</v>
          </cell>
          <cell r="S17">
            <v>5</v>
          </cell>
          <cell r="T17">
            <v>5</v>
          </cell>
          <cell r="U17">
            <v>1.5</v>
          </cell>
          <cell r="V17">
            <v>14.5</v>
          </cell>
          <cell r="W17">
            <v>6.5</v>
          </cell>
          <cell r="X17">
            <v>6</v>
          </cell>
          <cell r="Y17">
            <v>6</v>
          </cell>
          <cell r="Z17">
            <v>9</v>
          </cell>
          <cell r="AA17">
            <v>6</v>
          </cell>
          <cell r="AB17">
            <v>3</v>
          </cell>
          <cell r="AC17">
            <v>18.5</v>
          </cell>
        </row>
        <row r="18">
          <cell r="A18" t="str">
            <v>ЭТИКЕТ ОКОНЧАНИЯ</v>
          </cell>
          <cell r="B18">
            <v>8.5</v>
          </cell>
          <cell r="C18">
            <v>9</v>
          </cell>
          <cell r="D18">
            <v>7</v>
          </cell>
          <cell r="E18">
            <v>9</v>
          </cell>
          <cell r="F18">
            <v>8</v>
          </cell>
          <cell r="G18">
            <v>2</v>
          </cell>
          <cell r="H18">
            <v>25.5</v>
          </cell>
          <cell r="I18">
            <v>9</v>
          </cell>
          <cell r="J18">
            <v>8</v>
          </cell>
          <cell r="K18">
            <v>8</v>
          </cell>
          <cell r="L18">
            <v>9</v>
          </cell>
          <cell r="M18">
            <v>8</v>
          </cell>
          <cell r="N18">
            <v>1</v>
          </cell>
          <cell r="O18">
            <v>25</v>
          </cell>
          <cell r="P18">
            <v>8.5</v>
          </cell>
          <cell r="Q18">
            <v>4.5</v>
          </cell>
          <cell r="R18">
            <v>6</v>
          </cell>
          <cell r="S18">
            <v>8</v>
          </cell>
          <cell r="T18">
            <v>8</v>
          </cell>
          <cell r="U18">
            <v>4</v>
          </cell>
          <cell r="V18">
            <v>22</v>
          </cell>
          <cell r="W18">
            <v>9</v>
          </cell>
          <cell r="X18">
            <v>10</v>
          </cell>
          <cell r="Y18">
            <v>10</v>
          </cell>
          <cell r="Z18">
            <v>9</v>
          </cell>
          <cell r="AA18">
            <v>8</v>
          </cell>
          <cell r="AB18">
            <v>2</v>
          </cell>
          <cell r="AC18">
            <v>28</v>
          </cell>
        </row>
        <row r="19">
          <cell r="A19" t="str">
            <v>Х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A20" t="str">
            <v>TOTAL</v>
          </cell>
          <cell r="B20">
            <v>99</v>
          </cell>
          <cell r="C20">
            <v>74.5</v>
          </cell>
          <cell r="D20">
            <v>90.5</v>
          </cell>
          <cell r="E20">
            <v>90.5</v>
          </cell>
          <cell r="F20">
            <v>97</v>
          </cell>
          <cell r="G20">
            <v>41</v>
          </cell>
          <cell r="H20">
            <v>278</v>
          </cell>
          <cell r="I20">
            <v>96</v>
          </cell>
          <cell r="J20">
            <v>92.5</v>
          </cell>
          <cell r="K20">
            <v>109</v>
          </cell>
          <cell r="L20">
            <v>107</v>
          </cell>
          <cell r="M20">
            <v>108</v>
          </cell>
          <cell r="N20">
            <v>32</v>
          </cell>
          <cell r="O20">
            <v>311</v>
          </cell>
          <cell r="P20">
            <v>107</v>
          </cell>
          <cell r="Q20">
            <v>90.5</v>
          </cell>
          <cell r="R20">
            <v>94</v>
          </cell>
          <cell r="S20">
            <v>98.5</v>
          </cell>
          <cell r="T20">
            <v>107</v>
          </cell>
          <cell r="U20">
            <v>42</v>
          </cell>
          <cell r="V20">
            <v>299.5</v>
          </cell>
          <cell r="W20">
            <v>137</v>
          </cell>
          <cell r="X20">
            <v>138</v>
          </cell>
          <cell r="Y20">
            <v>146</v>
          </cell>
          <cell r="Z20">
            <v>143.5</v>
          </cell>
          <cell r="AA20">
            <v>124</v>
          </cell>
          <cell r="AB20">
            <v>39</v>
          </cell>
          <cell r="AC20">
            <v>418.5</v>
          </cell>
        </row>
      </sheetData>
      <sheetData sheetId="24" refreshError="1">
        <row r="1">
          <cell r="A1" t="str">
            <v>Pairs</v>
          </cell>
          <cell r="B1" t="str">
            <v>Judge</v>
          </cell>
          <cell r="C1" t="str">
            <v>Ident.</v>
          </cell>
          <cell r="D1" t="str">
            <v>Points</v>
          </cell>
          <cell r="E1" t="str">
            <v>Forgot</v>
          </cell>
          <cell r="F1" t="str">
            <v>Big</v>
          </cell>
          <cell r="G1" t="str">
            <v>Medium</v>
          </cell>
          <cell r="H1" t="str">
            <v>Small</v>
          </cell>
          <cell r="I1" t="str">
            <v>CFR</v>
          </cell>
          <cell r="J1" t="str">
            <v>Jugde</v>
          </cell>
        </row>
        <row r="2">
          <cell r="A2">
            <v>1</v>
          </cell>
          <cell r="B2">
            <v>1</v>
          </cell>
          <cell r="C2" t="str">
            <v xml:space="preserve"> 1-1</v>
          </cell>
          <cell r="D2">
            <v>99</v>
          </cell>
          <cell r="E2">
            <v>0</v>
          </cell>
          <cell r="F2">
            <v>4</v>
          </cell>
          <cell r="G2">
            <v>10</v>
          </cell>
          <cell r="H2">
            <v>15</v>
          </cell>
          <cell r="I2">
            <v>0</v>
          </cell>
          <cell r="J2">
            <v>99.999959899849998</v>
          </cell>
        </row>
        <row r="3">
          <cell r="A3">
            <v>1</v>
          </cell>
          <cell r="B3">
            <v>2</v>
          </cell>
          <cell r="C3" t="str">
            <v xml:space="preserve"> 1-2</v>
          </cell>
          <cell r="D3">
            <v>74.5</v>
          </cell>
          <cell r="E3">
            <v>0</v>
          </cell>
          <cell r="F3">
            <v>4</v>
          </cell>
          <cell r="G3">
            <v>15</v>
          </cell>
          <cell r="H3">
            <v>30</v>
          </cell>
          <cell r="I3">
            <v>0</v>
          </cell>
          <cell r="J3">
            <v>75.499959849700005</v>
          </cell>
        </row>
        <row r="4">
          <cell r="A4">
            <v>1</v>
          </cell>
          <cell r="B4">
            <v>3</v>
          </cell>
          <cell r="C4" t="str">
            <v xml:space="preserve"> 1-3</v>
          </cell>
          <cell r="D4">
            <v>90.5</v>
          </cell>
          <cell r="E4">
            <v>0</v>
          </cell>
          <cell r="F4">
            <v>5</v>
          </cell>
          <cell r="G4">
            <v>10</v>
          </cell>
          <cell r="H4">
            <v>21</v>
          </cell>
          <cell r="I4">
            <v>0</v>
          </cell>
          <cell r="J4">
            <v>91.499949899789996</v>
          </cell>
        </row>
        <row r="5">
          <cell r="A5">
            <v>1</v>
          </cell>
          <cell r="B5">
            <v>4</v>
          </cell>
          <cell r="C5" t="str">
            <v xml:space="preserve"> 1-4</v>
          </cell>
          <cell r="D5">
            <v>90.5</v>
          </cell>
          <cell r="E5">
            <v>0</v>
          </cell>
          <cell r="F5">
            <v>4</v>
          </cell>
          <cell r="G5">
            <v>11</v>
          </cell>
          <cell r="H5">
            <v>24</v>
          </cell>
          <cell r="I5">
            <v>0</v>
          </cell>
          <cell r="J5">
            <v>91.499959889760007</v>
          </cell>
        </row>
        <row r="6">
          <cell r="A6">
            <v>1</v>
          </cell>
          <cell r="B6">
            <v>5</v>
          </cell>
          <cell r="C6" t="str">
            <v xml:space="preserve"> 1-5</v>
          </cell>
          <cell r="D6">
            <v>97</v>
          </cell>
          <cell r="E6">
            <v>0</v>
          </cell>
          <cell r="F6">
            <v>4</v>
          </cell>
          <cell r="G6">
            <v>11</v>
          </cell>
          <cell r="H6">
            <v>18</v>
          </cell>
          <cell r="I6">
            <v>0</v>
          </cell>
          <cell r="J6">
            <v>97.999959889820005</v>
          </cell>
        </row>
        <row r="7">
          <cell r="A7" t="str">
            <v>Total 1</v>
          </cell>
          <cell r="B7">
            <v>4</v>
          </cell>
          <cell r="C7">
            <v>278</v>
          </cell>
          <cell r="D7">
            <v>352.5</v>
          </cell>
          <cell r="E7">
            <v>0</v>
          </cell>
          <cell r="F7">
            <v>17</v>
          </cell>
          <cell r="G7">
            <v>47</v>
          </cell>
          <cell r="H7">
            <v>93</v>
          </cell>
          <cell r="I7">
            <v>0</v>
          </cell>
          <cell r="J7">
            <v>0.99982952907</v>
          </cell>
        </row>
        <row r="8">
          <cell r="A8" t="str">
            <v>Average</v>
          </cell>
          <cell r="B8">
            <v>1</v>
          </cell>
          <cell r="D8">
            <v>90.3</v>
          </cell>
          <cell r="E8">
            <v>0</v>
          </cell>
          <cell r="F8">
            <v>4.2</v>
          </cell>
          <cell r="G8">
            <v>11.4</v>
          </cell>
          <cell r="H8">
            <v>21.6</v>
          </cell>
          <cell r="I8">
            <v>0</v>
          </cell>
          <cell r="J8">
            <v>353.49986967936997</v>
          </cell>
        </row>
        <row r="9">
          <cell r="A9">
            <v>2</v>
          </cell>
          <cell r="B9">
            <v>1</v>
          </cell>
          <cell r="C9" t="str">
            <v xml:space="preserve"> 2-1</v>
          </cell>
          <cell r="D9">
            <v>96</v>
          </cell>
          <cell r="E9">
            <v>0</v>
          </cell>
          <cell r="F9">
            <v>3</v>
          </cell>
          <cell r="G9">
            <v>12</v>
          </cell>
          <cell r="H9">
            <v>19</v>
          </cell>
          <cell r="I9">
            <v>0</v>
          </cell>
          <cell r="J9">
            <v>96.999969879809996</v>
          </cell>
        </row>
        <row r="10">
          <cell r="A10">
            <v>2</v>
          </cell>
          <cell r="B10">
            <v>2</v>
          </cell>
          <cell r="C10" t="str">
            <v xml:space="preserve"> 2-2</v>
          </cell>
          <cell r="D10">
            <v>92.5</v>
          </cell>
          <cell r="E10">
            <v>0</v>
          </cell>
          <cell r="F10">
            <v>0</v>
          </cell>
          <cell r="G10">
            <v>15</v>
          </cell>
          <cell r="H10">
            <v>31</v>
          </cell>
          <cell r="I10">
            <v>0</v>
          </cell>
          <cell r="J10">
            <v>93.499999849689999</v>
          </cell>
        </row>
        <row r="11">
          <cell r="A11">
            <v>2</v>
          </cell>
          <cell r="B11">
            <v>3</v>
          </cell>
          <cell r="C11" t="str">
            <v xml:space="preserve"> 2-3</v>
          </cell>
          <cell r="D11">
            <v>109</v>
          </cell>
          <cell r="E11">
            <v>0</v>
          </cell>
          <cell r="F11">
            <v>2</v>
          </cell>
          <cell r="G11">
            <v>10</v>
          </cell>
          <cell r="H11">
            <v>20</v>
          </cell>
          <cell r="I11">
            <v>0</v>
          </cell>
          <cell r="J11">
            <v>109.9999798998</v>
          </cell>
        </row>
        <row r="12">
          <cell r="A12">
            <v>2</v>
          </cell>
          <cell r="B12">
            <v>4</v>
          </cell>
          <cell r="C12" t="str">
            <v xml:space="preserve"> 2-4</v>
          </cell>
          <cell r="D12">
            <v>107</v>
          </cell>
          <cell r="E12">
            <v>0</v>
          </cell>
          <cell r="F12">
            <v>2</v>
          </cell>
          <cell r="G12">
            <v>13</v>
          </cell>
          <cell r="H12">
            <v>14</v>
          </cell>
          <cell r="I12">
            <v>0</v>
          </cell>
          <cell r="J12">
            <v>107.99997986986</v>
          </cell>
        </row>
        <row r="13">
          <cell r="A13">
            <v>2</v>
          </cell>
          <cell r="B13">
            <v>5</v>
          </cell>
          <cell r="C13" t="str">
            <v xml:space="preserve"> 2-5</v>
          </cell>
          <cell r="D13">
            <v>108</v>
          </cell>
          <cell r="E13">
            <v>0</v>
          </cell>
          <cell r="F13">
            <v>2</v>
          </cell>
          <cell r="G13">
            <v>13</v>
          </cell>
          <cell r="H13">
            <v>13</v>
          </cell>
          <cell r="I13">
            <v>0</v>
          </cell>
          <cell r="J13">
            <v>108.99997986987</v>
          </cell>
        </row>
        <row r="14">
          <cell r="A14" t="str">
            <v>Total 2</v>
          </cell>
          <cell r="B14">
            <v>2</v>
          </cell>
          <cell r="C14">
            <v>311</v>
          </cell>
          <cell r="D14">
            <v>416.5</v>
          </cell>
          <cell r="E14">
            <v>0</v>
          </cell>
          <cell r="F14">
            <v>6</v>
          </cell>
          <cell r="G14">
            <v>51</v>
          </cell>
          <cell r="H14">
            <v>78</v>
          </cell>
          <cell r="I14">
            <v>0</v>
          </cell>
          <cell r="J14">
            <v>0.99993948921999998</v>
          </cell>
        </row>
        <row r="15">
          <cell r="A15" t="str">
            <v>Average</v>
          </cell>
          <cell r="B15">
            <v>2</v>
          </cell>
          <cell r="D15">
            <v>102.5</v>
          </cell>
          <cell r="E15">
            <v>0</v>
          </cell>
          <cell r="F15">
            <v>1.8</v>
          </cell>
          <cell r="G15">
            <v>12.6</v>
          </cell>
          <cell r="H15">
            <v>19.399999999999999</v>
          </cell>
          <cell r="I15">
            <v>0</v>
          </cell>
          <cell r="J15">
            <v>417.49992961954001</v>
          </cell>
        </row>
        <row r="16">
          <cell r="A16">
            <v>3</v>
          </cell>
          <cell r="B16">
            <v>1</v>
          </cell>
          <cell r="C16" t="str">
            <v xml:space="preserve"> 3-1</v>
          </cell>
          <cell r="D16">
            <v>107</v>
          </cell>
          <cell r="E16">
            <v>0</v>
          </cell>
          <cell r="F16">
            <v>1</v>
          </cell>
          <cell r="G16">
            <v>13</v>
          </cell>
          <cell r="H16">
            <v>14</v>
          </cell>
          <cell r="I16">
            <v>0</v>
          </cell>
          <cell r="J16">
            <v>107.99998986986</v>
          </cell>
        </row>
        <row r="17">
          <cell r="A17">
            <v>3</v>
          </cell>
          <cell r="B17">
            <v>2</v>
          </cell>
          <cell r="C17" t="str">
            <v xml:space="preserve"> 3-2</v>
          </cell>
          <cell r="D17">
            <v>90.5</v>
          </cell>
          <cell r="E17">
            <v>0</v>
          </cell>
          <cell r="F17">
            <v>3</v>
          </cell>
          <cell r="G17">
            <v>10</v>
          </cell>
          <cell r="H17">
            <v>30</v>
          </cell>
          <cell r="I17">
            <v>0</v>
          </cell>
          <cell r="J17">
            <v>91.499969899700005</v>
          </cell>
        </row>
        <row r="18">
          <cell r="A18">
            <v>3</v>
          </cell>
          <cell r="B18">
            <v>3</v>
          </cell>
          <cell r="C18" t="str">
            <v xml:space="preserve"> 3-3</v>
          </cell>
          <cell r="D18">
            <v>94</v>
          </cell>
          <cell r="E18">
            <v>0</v>
          </cell>
          <cell r="F18">
            <v>3</v>
          </cell>
          <cell r="G18">
            <v>13</v>
          </cell>
          <cell r="H18">
            <v>19</v>
          </cell>
          <cell r="I18">
            <v>0</v>
          </cell>
          <cell r="J18">
            <v>94.999969869810002</v>
          </cell>
        </row>
        <row r="19">
          <cell r="A19">
            <v>3</v>
          </cell>
          <cell r="B19">
            <v>4</v>
          </cell>
          <cell r="C19" t="str">
            <v xml:space="preserve"> 3-4</v>
          </cell>
          <cell r="D19">
            <v>98.5</v>
          </cell>
          <cell r="E19">
            <v>0</v>
          </cell>
          <cell r="F19">
            <v>2</v>
          </cell>
          <cell r="G19">
            <v>12</v>
          </cell>
          <cell r="H19">
            <v>25</v>
          </cell>
          <cell r="I19">
            <v>0</v>
          </cell>
          <cell r="J19">
            <v>99.499979879750001</v>
          </cell>
        </row>
        <row r="20">
          <cell r="A20">
            <v>3</v>
          </cell>
          <cell r="B20">
            <v>5</v>
          </cell>
          <cell r="C20" t="str">
            <v xml:space="preserve"> 3-5</v>
          </cell>
          <cell r="D20">
            <v>107</v>
          </cell>
          <cell r="E20">
            <v>0</v>
          </cell>
          <cell r="F20">
            <v>3</v>
          </cell>
          <cell r="G20">
            <v>12</v>
          </cell>
          <cell r="H20">
            <v>12</v>
          </cell>
          <cell r="I20">
            <v>0</v>
          </cell>
          <cell r="J20">
            <v>107.99996987988</v>
          </cell>
        </row>
        <row r="21">
          <cell r="A21" t="str">
            <v>Total 3</v>
          </cell>
          <cell r="B21">
            <v>3</v>
          </cell>
          <cell r="C21">
            <v>299.5</v>
          </cell>
          <cell r="D21">
            <v>390</v>
          </cell>
          <cell r="E21">
            <v>0</v>
          </cell>
          <cell r="F21">
            <v>11</v>
          </cell>
          <cell r="G21">
            <v>47</v>
          </cell>
          <cell r="H21">
            <v>86</v>
          </cell>
          <cell r="I21">
            <v>0</v>
          </cell>
          <cell r="J21">
            <v>0.99988952913999996</v>
          </cell>
        </row>
        <row r="22">
          <cell r="A22" t="str">
            <v>Average</v>
          </cell>
          <cell r="B22">
            <v>3</v>
          </cell>
          <cell r="D22">
            <v>99.4</v>
          </cell>
          <cell r="E22">
            <v>0</v>
          </cell>
          <cell r="F22">
            <v>2.4</v>
          </cell>
          <cell r="G22">
            <v>12</v>
          </cell>
          <cell r="H22">
            <v>20</v>
          </cell>
          <cell r="I22">
            <v>0</v>
          </cell>
          <cell r="J22">
            <v>390.49991962944</v>
          </cell>
        </row>
        <row r="23">
          <cell r="A23">
            <v>4</v>
          </cell>
          <cell r="B23">
            <v>1</v>
          </cell>
          <cell r="C23" t="str">
            <v xml:space="preserve"> 4-1</v>
          </cell>
          <cell r="D23">
            <v>137</v>
          </cell>
          <cell r="E23">
            <v>0</v>
          </cell>
          <cell r="F23">
            <v>0</v>
          </cell>
          <cell r="G23">
            <v>4</v>
          </cell>
          <cell r="H23">
            <v>18</v>
          </cell>
          <cell r="I23">
            <v>0</v>
          </cell>
          <cell r="J23">
            <v>137.99999995982</v>
          </cell>
        </row>
        <row r="24">
          <cell r="A24">
            <v>4</v>
          </cell>
          <cell r="B24">
            <v>2</v>
          </cell>
          <cell r="C24" t="str">
            <v xml:space="preserve"> 4-2</v>
          </cell>
          <cell r="D24">
            <v>138</v>
          </cell>
          <cell r="E24">
            <v>0</v>
          </cell>
          <cell r="F24">
            <v>0</v>
          </cell>
          <cell r="G24">
            <v>7</v>
          </cell>
          <cell r="H24">
            <v>11</v>
          </cell>
          <cell r="I24">
            <v>0</v>
          </cell>
          <cell r="J24">
            <v>138.99999992989001</v>
          </cell>
        </row>
        <row r="25">
          <cell r="A25">
            <v>4</v>
          </cell>
          <cell r="B25">
            <v>3</v>
          </cell>
          <cell r="C25" t="str">
            <v xml:space="preserve"> 4-3</v>
          </cell>
          <cell r="D25">
            <v>146</v>
          </cell>
          <cell r="E25">
            <v>0</v>
          </cell>
          <cell r="F25">
            <v>0</v>
          </cell>
          <cell r="G25">
            <v>3</v>
          </cell>
          <cell r="H25">
            <v>15</v>
          </cell>
          <cell r="I25">
            <v>0</v>
          </cell>
          <cell r="J25">
            <v>146.99999996984999</v>
          </cell>
        </row>
        <row r="26">
          <cell r="A26">
            <v>4</v>
          </cell>
          <cell r="B26">
            <v>4</v>
          </cell>
          <cell r="C26" t="str">
            <v xml:space="preserve"> 4-4</v>
          </cell>
          <cell r="D26">
            <v>143.5</v>
          </cell>
          <cell r="E26">
            <v>0</v>
          </cell>
          <cell r="F26">
            <v>0</v>
          </cell>
          <cell r="G26">
            <v>3</v>
          </cell>
          <cell r="H26">
            <v>18</v>
          </cell>
          <cell r="I26">
            <v>0</v>
          </cell>
          <cell r="J26">
            <v>144.49999996982001</v>
          </cell>
        </row>
        <row r="27">
          <cell r="A27">
            <v>4</v>
          </cell>
          <cell r="B27">
            <v>5</v>
          </cell>
          <cell r="C27" t="str">
            <v xml:space="preserve"> 4-5</v>
          </cell>
          <cell r="D27">
            <v>124</v>
          </cell>
          <cell r="E27">
            <v>0</v>
          </cell>
          <cell r="F27">
            <v>0</v>
          </cell>
          <cell r="G27">
            <v>10</v>
          </cell>
          <cell r="H27">
            <v>16</v>
          </cell>
          <cell r="I27">
            <v>0</v>
          </cell>
          <cell r="J27">
            <v>124.99999989984001</v>
          </cell>
        </row>
        <row r="28">
          <cell r="A28" t="str">
            <v>Total 4</v>
          </cell>
          <cell r="B28">
            <v>1</v>
          </cell>
          <cell r="C28">
            <v>418.5</v>
          </cell>
          <cell r="D28">
            <v>551.5</v>
          </cell>
          <cell r="E28">
            <v>0</v>
          </cell>
          <cell r="F28">
            <v>0</v>
          </cell>
          <cell r="G28">
            <v>23</v>
          </cell>
          <cell r="H28">
            <v>60</v>
          </cell>
          <cell r="I28">
            <v>0</v>
          </cell>
          <cell r="J28">
            <v>0.99999976940000002</v>
          </cell>
        </row>
        <row r="29">
          <cell r="A29" t="str">
            <v>Average</v>
          </cell>
          <cell r="B29">
            <v>4</v>
          </cell>
          <cell r="D29">
            <v>137.69999999999999</v>
          </cell>
          <cell r="E29">
            <v>0</v>
          </cell>
          <cell r="F29">
            <v>0</v>
          </cell>
          <cell r="G29">
            <v>5.4</v>
          </cell>
          <cell r="H29">
            <v>15.6</v>
          </cell>
          <cell r="I29">
            <v>0</v>
          </cell>
          <cell r="J29">
            <v>551.99999985953002</v>
          </cell>
        </row>
      </sheetData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Nage 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3-1"/>
      <sheetName val="3-2"/>
      <sheetName val="3-3"/>
      <sheetName val="3-4"/>
      <sheetName val="3-5"/>
      <sheetName val="Score"/>
      <sheetName val="Detail"/>
      <sheetName val="Mystak"/>
    </sheetNames>
    <definedNames>
      <definedName name="Result" refersTo="='1-1'!$I$34" sheetId="3"/>
      <definedName name="Result" refersTo="='1-2'!$I$34" sheetId="4"/>
      <definedName name="Result" refersTo="='1-3'!$I$34" sheetId="5"/>
      <definedName name="Result" refersTo="='1-4'!$I$34" sheetId="6"/>
      <definedName name="Result" refersTo="='1-5'!$I$34" sheetId="7"/>
      <definedName name="Result" refersTo="='2-1'!$I$34" sheetId="8"/>
      <definedName name="Result" refersTo="='2-2'!$I$34" sheetId="9"/>
      <definedName name="Result" refersTo="='2-3'!$I$34" sheetId="10"/>
      <definedName name="Result" refersTo="='2-4'!$I$34" sheetId="11"/>
      <definedName name="Result" refersTo="='2-5'!$I$34" sheetId="12"/>
      <definedName name="Result" refersTo="='3-1'!$I$34" sheetId="13"/>
      <definedName name="Result" refersTo="='3-2'!$I$34" sheetId="14"/>
      <definedName name="Result" refersTo="='3-3'!$I$34" sheetId="15"/>
      <definedName name="Result" refersTo="='3-4'!$I$34" sheetId="16"/>
      <definedName name="Result" refersTo="='3-5'!$I$34" sheetId="17"/>
    </definedNames>
    <sheetDataSet>
      <sheetData sheetId="0"/>
      <sheetData sheetId="1">
        <row r="11">
          <cell r="C11" t="str">
            <v>МОС</v>
          </cell>
        </row>
      </sheetData>
      <sheetData sheetId="2">
        <row r="34">
          <cell r="I34">
            <v>170</v>
          </cell>
        </row>
      </sheetData>
      <sheetData sheetId="3">
        <row r="34">
          <cell r="I34">
            <v>117.5</v>
          </cell>
        </row>
      </sheetData>
      <sheetData sheetId="4">
        <row r="34">
          <cell r="I34">
            <v>101.5</v>
          </cell>
        </row>
      </sheetData>
      <sheetData sheetId="5">
        <row r="34">
          <cell r="I34">
            <v>123.5</v>
          </cell>
        </row>
      </sheetData>
      <sheetData sheetId="6">
        <row r="34">
          <cell r="I34">
            <v>120.5</v>
          </cell>
        </row>
      </sheetData>
      <sheetData sheetId="7">
        <row r="34">
          <cell r="I34">
            <v>125</v>
          </cell>
        </row>
      </sheetData>
      <sheetData sheetId="8">
        <row r="34">
          <cell r="I34">
            <v>116</v>
          </cell>
        </row>
      </sheetData>
      <sheetData sheetId="9">
        <row r="34">
          <cell r="I34">
            <v>115.5</v>
          </cell>
        </row>
      </sheetData>
      <sheetData sheetId="10">
        <row r="34">
          <cell r="I34">
            <v>119</v>
          </cell>
        </row>
      </sheetData>
      <sheetData sheetId="11">
        <row r="34">
          <cell r="I34">
            <v>123.5</v>
          </cell>
        </row>
      </sheetData>
      <sheetData sheetId="12">
        <row r="34">
          <cell r="I34">
            <v>131</v>
          </cell>
        </row>
      </sheetData>
      <sheetData sheetId="13">
        <row r="34">
          <cell r="I34">
            <v>105</v>
          </cell>
        </row>
      </sheetData>
      <sheetData sheetId="14">
        <row r="34">
          <cell r="I34">
            <v>107.5</v>
          </cell>
        </row>
      </sheetData>
      <sheetData sheetId="15">
        <row r="34">
          <cell r="I34">
            <v>111</v>
          </cell>
        </row>
      </sheetData>
      <sheetData sheetId="16">
        <row r="34">
          <cell r="I34">
            <v>123</v>
          </cell>
        </row>
      </sheetData>
      <sheetData sheetId="17">
        <row r="34">
          <cell r="I34">
            <v>124</v>
          </cell>
        </row>
      </sheetData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Ju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Score"/>
      <sheetName val="Detail"/>
      <sheetName val="Mystak"/>
      <sheetName val="Juno_Kata _Final"/>
    </sheetNames>
    <definedNames>
      <definedName name="Couple"/>
      <definedName name="Place"/>
      <definedName name="Result" refersTo="='1-1'!$I$34" sheetId="3"/>
      <definedName name="Result" refersTo="='1-2'!$I$34" sheetId="4"/>
      <definedName name="Result" refersTo="='1-3'!$I$34" sheetId="5"/>
      <definedName name="Result" refersTo="='1-4'!$I$34" sheetId="6"/>
      <definedName name="Result" refersTo="='1-5'!$I$34" sheetId="7"/>
      <definedName name="Result" refersTo="='2-1'!$I$34" sheetId="8"/>
      <definedName name="Result" refersTo="='2-2'!$I$34" sheetId="9"/>
      <definedName name="Result" refersTo="='2-3'!$I$34" sheetId="10"/>
      <definedName name="Result" refersTo="='2-4'!$I$34" sheetId="11"/>
      <definedName name="Result" refersTo="='2-5'!$I$34" sheetId="12"/>
      <definedName name="ShowMistakes"/>
      <definedName name="Stop" refersTo="='Origin'!$M$34"/>
    </definedNames>
    <sheetDataSet>
      <sheetData sheetId="0">
        <row r="22">
          <cell r="C22" t="str">
            <v>МОС</v>
          </cell>
        </row>
        <row r="23">
          <cell r="C23" t="str">
            <v>МОС</v>
          </cell>
        </row>
        <row r="24">
          <cell r="C24" t="str">
            <v>МОС</v>
          </cell>
        </row>
        <row r="25">
          <cell r="C25" t="str">
            <v>Пензе</v>
          </cell>
        </row>
        <row r="26">
          <cell r="C26" t="str">
            <v>МОС</v>
          </cell>
        </row>
      </sheetData>
      <sheetData sheetId="1">
        <row r="11">
          <cell r="C11" t="str">
            <v>СПБ</v>
          </cell>
        </row>
      </sheetData>
      <sheetData sheetId="2">
        <row r="34">
          <cell r="I34">
            <v>170</v>
          </cell>
        </row>
      </sheetData>
      <sheetData sheetId="3">
        <row r="34">
          <cell r="I34">
            <v>118</v>
          </cell>
        </row>
      </sheetData>
      <sheetData sheetId="4">
        <row r="34">
          <cell r="I34">
            <v>136</v>
          </cell>
        </row>
      </sheetData>
      <sheetData sheetId="5">
        <row r="34">
          <cell r="I34">
            <v>124</v>
          </cell>
        </row>
      </sheetData>
      <sheetData sheetId="6">
        <row r="34">
          <cell r="I34">
            <v>120</v>
          </cell>
        </row>
      </sheetData>
      <sheetData sheetId="7">
        <row r="34">
          <cell r="I34">
            <v>118</v>
          </cell>
        </row>
      </sheetData>
      <sheetData sheetId="8">
        <row r="34">
          <cell r="I34">
            <v>97</v>
          </cell>
        </row>
      </sheetData>
      <sheetData sheetId="9">
        <row r="34">
          <cell r="I34">
            <v>120</v>
          </cell>
        </row>
      </sheetData>
      <sheetData sheetId="10">
        <row r="34">
          <cell r="I34">
            <v>113</v>
          </cell>
        </row>
      </sheetData>
      <sheetData sheetId="11">
        <row r="34">
          <cell r="I34">
            <v>109</v>
          </cell>
        </row>
      </sheetData>
      <sheetData sheetId="12">
        <row r="34">
          <cell r="I34">
            <v>97</v>
          </cell>
        </row>
      </sheetData>
      <sheetData sheetId="13">
        <row r="1">
          <cell r="A1" t="str">
            <v>TECHNIQUES</v>
          </cell>
          <cell r="B1" t="str">
            <v>1-1</v>
          </cell>
          <cell r="C1" t="str">
            <v>1-2</v>
          </cell>
          <cell r="D1" t="str">
            <v>1-3</v>
          </cell>
          <cell r="E1" t="str">
            <v>1-4</v>
          </cell>
          <cell r="F1" t="str">
            <v>1-5</v>
          </cell>
          <cell r="G1" t="str">
            <v>1-5J</v>
          </cell>
          <cell r="H1" t="str">
            <v>1-3J</v>
          </cell>
          <cell r="I1" t="str">
            <v>2-1</v>
          </cell>
          <cell r="J1" t="str">
            <v>2-2</v>
          </cell>
          <cell r="K1" t="str">
            <v>2-3</v>
          </cell>
          <cell r="L1" t="str">
            <v>2-4</v>
          </cell>
          <cell r="M1" t="str">
            <v>2-5</v>
          </cell>
          <cell r="N1" t="str">
            <v>2-5J</v>
          </cell>
          <cell r="O1" t="str">
            <v>2-3J</v>
          </cell>
        </row>
        <row r="2">
          <cell r="A2" t="str">
            <v>ЭТИКЕТ НАЧАЛА</v>
          </cell>
          <cell r="B2">
            <v>9</v>
          </cell>
          <cell r="C2">
            <v>9</v>
          </cell>
          <cell r="D2">
            <v>9</v>
          </cell>
          <cell r="E2">
            <v>9</v>
          </cell>
          <cell r="F2">
            <v>8</v>
          </cell>
          <cell r="G2">
            <v>1</v>
          </cell>
          <cell r="H2">
            <v>27</v>
          </cell>
          <cell r="I2">
            <v>9</v>
          </cell>
          <cell r="J2">
            <v>8</v>
          </cell>
          <cell r="K2">
            <v>9</v>
          </cell>
          <cell r="L2">
            <v>9</v>
          </cell>
          <cell r="M2">
            <v>8</v>
          </cell>
          <cell r="N2">
            <v>1</v>
          </cell>
          <cell r="O2">
            <v>26</v>
          </cell>
        </row>
        <row r="3">
          <cell r="A3" t="str">
            <v>TSUKI DASHI</v>
          </cell>
          <cell r="B3">
            <v>7</v>
          </cell>
          <cell r="C3">
            <v>8</v>
          </cell>
          <cell r="D3">
            <v>7</v>
          </cell>
          <cell r="E3">
            <v>7</v>
          </cell>
          <cell r="F3">
            <v>8</v>
          </cell>
          <cell r="G3">
            <v>1</v>
          </cell>
          <cell r="H3">
            <v>22</v>
          </cell>
          <cell r="I3">
            <v>6</v>
          </cell>
          <cell r="J3">
            <v>7</v>
          </cell>
          <cell r="K3">
            <v>7</v>
          </cell>
          <cell r="L3">
            <v>7</v>
          </cell>
          <cell r="M3">
            <v>6</v>
          </cell>
          <cell r="N3">
            <v>1</v>
          </cell>
          <cell r="O3">
            <v>20</v>
          </cell>
        </row>
        <row r="4">
          <cell r="A4" t="str">
            <v>KATA OSHI</v>
          </cell>
          <cell r="B4">
            <v>6</v>
          </cell>
          <cell r="C4">
            <v>7</v>
          </cell>
          <cell r="D4">
            <v>8</v>
          </cell>
          <cell r="E4">
            <v>8</v>
          </cell>
          <cell r="F4">
            <v>7</v>
          </cell>
          <cell r="G4">
            <v>2</v>
          </cell>
          <cell r="H4">
            <v>22</v>
          </cell>
          <cell r="I4">
            <v>6</v>
          </cell>
          <cell r="J4">
            <v>6</v>
          </cell>
          <cell r="K4">
            <v>7</v>
          </cell>
          <cell r="L4">
            <v>8</v>
          </cell>
          <cell r="M4">
            <v>6</v>
          </cell>
          <cell r="N4">
            <v>2</v>
          </cell>
          <cell r="O4">
            <v>19</v>
          </cell>
        </row>
        <row r="5">
          <cell r="A5" t="str">
            <v>RYOTE DORI</v>
          </cell>
          <cell r="B5">
            <v>6</v>
          </cell>
          <cell r="C5">
            <v>7</v>
          </cell>
          <cell r="D5">
            <v>8</v>
          </cell>
          <cell r="E5">
            <v>8</v>
          </cell>
          <cell r="F5">
            <v>7</v>
          </cell>
          <cell r="G5">
            <v>2</v>
          </cell>
          <cell r="H5">
            <v>22</v>
          </cell>
          <cell r="I5">
            <v>5</v>
          </cell>
          <cell r="J5">
            <v>6</v>
          </cell>
          <cell r="K5">
            <v>7</v>
          </cell>
          <cell r="L5">
            <v>6</v>
          </cell>
          <cell r="M5">
            <v>6</v>
          </cell>
          <cell r="N5">
            <v>2</v>
          </cell>
          <cell r="O5">
            <v>18</v>
          </cell>
        </row>
        <row r="6">
          <cell r="A6" t="str">
            <v>KATA MAWASHI</v>
          </cell>
          <cell r="B6">
            <v>6</v>
          </cell>
          <cell r="C6">
            <v>10</v>
          </cell>
          <cell r="D6">
            <v>7</v>
          </cell>
          <cell r="E6">
            <v>7</v>
          </cell>
          <cell r="F6">
            <v>7</v>
          </cell>
          <cell r="G6">
            <v>4</v>
          </cell>
          <cell r="H6">
            <v>21</v>
          </cell>
          <cell r="I6">
            <v>5</v>
          </cell>
          <cell r="J6">
            <v>7</v>
          </cell>
          <cell r="K6">
            <v>6</v>
          </cell>
          <cell r="L6">
            <v>6</v>
          </cell>
          <cell r="M6">
            <v>5</v>
          </cell>
          <cell r="N6">
            <v>2</v>
          </cell>
          <cell r="O6">
            <v>17</v>
          </cell>
        </row>
        <row r="7">
          <cell r="A7" t="str">
            <v>AGO OSHI</v>
          </cell>
          <cell r="B7">
            <v>7</v>
          </cell>
          <cell r="C7">
            <v>8</v>
          </cell>
          <cell r="D7">
            <v>8</v>
          </cell>
          <cell r="E7">
            <v>7</v>
          </cell>
          <cell r="F7">
            <v>8</v>
          </cell>
          <cell r="G7">
            <v>1</v>
          </cell>
          <cell r="H7">
            <v>23</v>
          </cell>
          <cell r="I7">
            <v>5</v>
          </cell>
          <cell r="J7">
            <v>6</v>
          </cell>
          <cell r="K7">
            <v>6</v>
          </cell>
          <cell r="L7">
            <v>6</v>
          </cell>
          <cell r="M7">
            <v>6</v>
          </cell>
          <cell r="N7">
            <v>1</v>
          </cell>
          <cell r="O7">
            <v>18</v>
          </cell>
        </row>
        <row r="8">
          <cell r="A8" t="str">
            <v>KIRI OROSHI</v>
          </cell>
          <cell r="B8">
            <v>8</v>
          </cell>
          <cell r="C8">
            <v>9</v>
          </cell>
          <cell r="D8">
            <v>7</v>
          </cell>
          <cell r="E8">
            <v>7</v>
          </cell>
          <cell r="F8">
            <v>7</v>
          </cell>
          <cell r="G8">
            <v>2</v>
          </cell>
          <cell r="H8">
            <v>22</v>
          </cell>
          <cell r="I8">
            <v>6</v>
          </cell>
          <cell r="J8">
            <v>6</v>
          </cell>
          <cell r="K8">
            <v>6</v>
          </cell>
          <cell r="L8">
            <v>6</v>
          </cell>
          <cell r="M8">
            <v>6</v>
          </cell>
          <cell r="N8">
            <v>0</v>
          </cell>
          <cell r="O8">
            <v>18</v>
          </cell>
        </row>
        <row r="9">
          <cell r="A9" t="str">
            <v>RYOKATA OSHI</v>
          </cell>
          <cell r="B9">
            <v>6</v>
          </cell>
          <cell r="C9">
            <v>8</v>
          </cell>
          <cell r="D9">
            <v>7</v>
          </cell>
          <cell r="E9">
            <v>7</v>
          </cell>
          <cell r="F9">
            <v>6</v>
          </cell>
          <cell r="G9">
            <v>2</v>
          </cell>
          <cell r="H9">
            <v>20</v>
          </cell>
          <cell r="I9">
            <v>5</v>
          </cell>
          <cell r="J9">
            <v>6</v>
          </cell>
          <cell r="K9">
            <v>7</v>
          </cell>
          <cell r="L9">
            <v>6</v>
          </cell>
          <cell r="M9">
            <v>5</v>
          </cell>
          <cell r="N9">
            <v>2</v>
          </cell>
          <cell r="O9">
            <v>17</v>
          </cell>
        </row>
        <row r="10">
          <cell r="A10" t="str">
            <v>NANAME UCHI</v>
          </cell>
          <cell r="B10">
            <v>7</v>
          </cell>
          <cell r="C10">
            <v>8</v>
          </cell>
          <cell r="D10">
            <v>7</v>
          </cell>
          <cell r="E10">
            <v>7</v>
          </cell>
          <cell r="F10">
            <v>7</v>
          </cell>
          <cell r="G10">
            <v>1</v>
          </cell>
          <cell r="H10">
            <v>21</v>
          </cell>
          <cell r="I10">
            <v>5</v>
          </cell>
          <cell r="J10">
            <v>9</v>
          </cell>
          <cell r="K10">
            <v>6</v>
          </cell>
          <cell r="L10">
            <v>5</v>
          </cell>
          <cell r="M10">
            <v>6</v>
          </cell>
          <cell r="N10">
            <v>4</v>
          </cell>
          <cell r="O10">
            <v>17</v>
          </cell>
        </row>
        <row r="11">
          <cell r="A11" t="str">
            <v>KATATE DORI</v>
          </cell>
          <cell r="B11">
            <v>7</v>
          </cell>
          <cell r="C11">
            <v>8</v>
          </cell>
          <cell r="D11">
            <v>7</v>
          </cell>
          <cell r="E11">
            <v>6</v>
          </cell>
          <cell r="F11">
            <v>6</v>
          </cell>
          <cell r="G11">
            <v>2</v>
          </cell>
          <cell r="H11">
            <v>20</v>
          </cell>
          <cell r="I11">
            <v>5</v>
          </cell>
          <cell r="J11">
            <v>7</v>
          </cell>
          <cell r="K11">
            <v>5</v>
          </cell>
          <cell r="L11">
            <v>5</v>
          </cell>
          <cell r="M11">
            <v>5</v>
          </cell>
          <cell r="N11">
            <v>2</v>
          </cell>
          <cell r="O11">
            <v>15</v>
          </cell>
        </row>
        <row r="12">
          <cell r="A12" t="str">
            <v>KATATE AGE</v>
          </cell>
          <cell r="B12">
            <v>7</v>
          </cell>
          <cell r="C12">
            <v>7</v>
          </cell>
          <cell r="D12">
            <v>6</v>
          </cell>
          <cell r="E12">
            <v>5</v>
          </cell>
          <cell r="F12">
            <v>7</v>
          </cell>
          <cell r="G12">
            <v>2</v>
          </cell>
          <cell r="H12">
            <v>20</v>
          </cell>
          <cell r="I12">
            <v>6</v>
          </cell>
          <cell r="J12">
            <v>7</v>
          </cell>
          <cell r="K12">
            <v>5</v>
          </cell>
          <cell r="L12">
            <v>5</v>
          </cell>
          <cell r="M12">
            <v>5</v>
          </cell>
          <cell r="N12">
            <v>2</v>
          </cell>
          <cell r="O12">
            <v>16</v>
          </cell>
        </row>
        <row r="13">
          <cell r="A13" t="str">
            <v>OBI TORI</v>
          </cell>
          <cell r="B13">
            <v>6</v>
          </cell>
          <cell r="C13">
            <v>7</v>
          </cell>
          <cell r="D13">
            <v>6</v>
          </cell>
          <cell r="E13">
            <v>5</v>
          </cell>
          <cell r="F13">
            <v>6</v>
          </cell>
          <cell r="G13">
            <v>2</v>
          </cell>
          <cell r="H13">
            <v>18</v>
          </cell>
          <cell r="I13">
            <v>5</v>
          </cell>
          <cell r="J13">
            <v>6</v>
          </cell>
          <cell r="K13">
            <v>6</v>
          </cell>
          <cell r="L13">
            <v>5</v>
          </cell>
          <cell r="M13">
            <v>5</v>
          </cell>
          <cell r="N13">
            <v>1</v>
          </cell>
          <cell r="O13">
            <v>16</v>
          </cell>
        </row>
        <row r="14">
          <cell r="A14" t="str">
            <v>MUNE OSHI</v>
          </cell>
          <cell r="B14">
            <v>7</v>
          </cell>
          <cell r="C14">
            <v>8</v>
          </cell>
          <cell r="D14">
            <v>7</v>
          </cell>
          <cell r="E14">
            <v>7</v>
          </cell>
          <cell r="F14">
            <v>6</v>
          </cell>
          <cell r="G14">
            <v>2</v>
          </cell>
          <cell r="H14">
            <v>21</v>
          </cell>
          <cell r="I14">
            <v>5</v>
          </cell>
          <cell r="J14">
            <v>7</v>
          </cell>
          <cell r="K14">
            <v>6</v>
          </cell>
          <cell r="L14">
            <v>6</v>
          </cell>
          <cell r="M14">
            <v>5</v>
          </cell>
          <cell r="N14">
            <v>2</v>
          </cell>
          <cell r="O14">
            <v>17</v>
          </cell>
        </row>
        <row r="15">
          <cell r="A15" t="str">
            <v>TSUKI AGE</v>
          </cell>
          <cell r="B15">
            <v>6</v>
          </cell>
          <cell r="C15">
            <v>9</v>
          </cell>
          <cell r="D15">
            <v>7</v>
          </cell>
          <cell r="E15">
            <v>7</v>
          </cell>
          <cell r="F15">
            <v>6</v>
          </cell>
          <cell r="G15">
            <v>3</v>
          </cell>
          <cell r="H15">
            <v>20</v>
          </cell>
          <cell r="I15">
            <v>5</v>
          </cell>
          <cell r="J15">
            <v>7</v>
          </cell>
          <cell r="K15">
            <v>7</v>
          </cell>
          <cell r="L15">
            <v>7</v>
          </cell>
          <cell r="M15">
            <v>5</v>
          </cell>
          <cell r="N15">
            <v>2</v>
          </cell>
          <cell r="O15">
            <v>19</v>
          </cell>
        </row>
        <row r="16">
          <cell r="A16" t="str">
            <v>UCHI OROSHI</v>
          </cell>
          <cell r="B16">
            <v>7</v>
          </cell>
          <cell r="C16">
            <v>7</v>
          </cell>
          <cell r="D16">
            <v>6</v>
          </cell>
          <cell r="E16">
            <v>6</v>
          </cell>
          <cell r="F16">
            <v>6</v>
          </cell>
          <cell r="G16">
            <v>1</v>
          </cell>
          <cell r="H16">
            <v>19</v>
          </cell>
          <cell r="I16">
            <v>5</v>
          </cell>
          <cell r="J16">
            <v>7</v>
          </cell>
          <cell r="K16">
            <v>7</v>
          </cell>
          <cell r="L16">
            <v>6</v>
          </cell>
          <cell r="M16">
            <v>5</v>
          </cell>
          <cell r="N16">
            <v>2</v>
          </cell>
          <cell r="O16">
            <v>18</v>
          </cell>
        </row>
        <row r="17">
          <cell r="A17" t="str">
            <v>RYOGAN TSUKI</v>
          </cell>
          <cell r="B17">
            <v>7</v>
          </cell>
          <cell r="C17">
            <v>7</v>
          </cell>
          <cell r="D17">
            <v>7</v>
          </cell>
          <cell r="E17">
            <v>7</v>
          </cell>
          <cell r="F17">
            <v>7</v>
          </cell>
          <cell r="G17">
            <v>0</v>
          </cell>
          <cell r="H17">
            <v>21</v>
          </cell>
          <cell r="I17">
            <v>5</v>
          </cell>
          <cell r="J17">
            <v>9</v>
          </cell>
          <cell r="K17">
            <v>7</v>
          </cell>
          <cell r="L17">
            <v>7</v>
          </cell>
          <cell r="M17">
            <v>5</v>
          </cell>
          <cell r="N17">
            <v>4</v>
          </cell>
          <cell r="O17">
            <v>19</v>
          </cell>
        </row>
        <row r="18">
          <cell r="A18" t="str">
            <v>ЭТИКЕТ ОКОНЧАНИЯ</v>
          </cell>
          <cell r="B18">
            <v>9</v>
          </cell>
          <cell r="C18">
            <v>9</v>
          </cell>
          <cell r="D18">
            <v>10</v>
          </cell>
          <cell r="E18">
            <v>10</v>
          </cell>
          <cell r="F18">
            <v>9</v>
          </cell>
          <cell r="G18">
            <v>1</v>
          </cell>
          <cell r="H18">
            <v>28</v>
          </cell>
          <cell r="I18">
            <v>9</v>
          </cell>
          <cell r="J18">
            <v>9</v>
          </cell>
          <cell r="K18">
            <v>9</v>
          </cell>
          <cell r="L18">
            <v>9</v>
          </cell>
          <cell r="M18">
            <v>8</v>
          </cell>
          <cell r="N18">
            <v>1</v>
          </cell>
          <cell r="O18">
            <v>27</v>
          </cell>
        </row>
        <row r="19">
          <cell r="A19" t="str">
            <v>Z</v>
          </cell>
          <cell r="B19">
            <v>10</v>
          </cell>
          <cell r="C19">
            <v>10</v>
          </cell>
          <cell r="D19">
            <v>10</v>
          </cell>
          <cell r="E19">
            <v>10</v>
          </cell>
          <cell r="F19">
            <v>10</v>
          </cell>
          <cell r="G19">
            <v>0</v>
          </cell>
          <cell r="H19">
            <v>30</v>
          </cell>
          <cell r="I19">
            <v>10</v>
          </cell>
          <cell r="J19">
            <v>10</v>
          </cell>
          <cell r="K19">
            <v>10</v>
          </cell>
          <cell r="L19">
            <v>10</v>
          </cell>
          <cell r="M19">
            <v>10</v>
          </cell>
          <cell r="N19">
            <v>0</v>
          </cell>
          <cell r="O19">
            <v>30</v>
          </cell>
        </row>
        <row r="20">
          <cell r="A20" t="str">
            <v>TOTAL</v>
          </cell>
          <cell r="B20">
            <v>118</v>
          </cell>
          <cell r="C20">
            <v>136</v>
          </cell>
          <cell r="D20">
            <v>124</v>
          </cell>
          <cell r="E20">
            <v>120</v>
          </cell>
          <cell r="F20">
            <v>118</v>
          </cell>
          <cell r="G20">
            <v>29</v>
          </cell>
          <cell r="H20">
            <v>362</v>
          </cell>
          <cell r="I20">
            <v>97</v>
          </cell>
          <cell r="J20">
            <v>120</v>
          </cell>
          <cell r="K20">
            <v>113</v>
          </cell>
          <cell r="L20">
            <v>109</v>
          </cell>
          <cell r="M20">
            <v>97</v>
          </cell>
          <cell r="N20">
            <v>31</v>
          </cell>
          <cell r="O20">
            <v>319</v>
          </cell>
        </row>
      </sheetData>
      <sheetData sheetId="14">
        <row r="1">
          <cell r="A1" t="str">
            <v>Pairs</v>
          </cell>
          <cell r="B1" t="str">
            <v>Judge</v>
          </cell>
          <cell r="C1" t="str">
            <v>Ident.</v>
          </cell>
          <cell r="D1" t="str">
            <v>Points</v>
          </cell>
          <cell r="E1" t="str">
            <v>Forgot</v>
          </cell>
          <cell r="F1" t="str">
            <v>Big</v>
          </cell>
          <cell r="G1" t="str">
            <v>Medium</v>
          </cell>
          <cell r="H1" t="str">
            <v>Small</v>
          </cell>
          <cell r="I1" t="str">
            <v>CFR</v>
          </cell>
          <cell r="J1" t="str">
            <v>Jugde</v>
          </cell>
        </row>
        <row r="2">
          <cell r="A2">
            <v>1</v>
          </cell>
          <cell r="B2">
            <v>1</v>
          </cell>
          <cell r="C2" t="str">
            <v xml:space="preserve"> 1-1</v>
          </cell>
          <cell r="D2">
            <v>118</v>
          </cell>
          <cell r="E2">
            <v>0</v>
          </cell>
          <cell r="F2">
            <v>0</v>
          </cell>
          <cell r="G2">
            <v>14</v>
          </cell>
          <cell r="H2">
            <v>10</v>
          </cell>
          <cell r="I2">
            <v>10</v>
          </cell>
          <cell r="J2">
            <v>118.999999859901</v>
          </cell>
        </row>
        <row r="3">
          <cell r="A3">
            <v>1</v>
          </cell>
          <cell r="B3">
            <v>2</v>
          </cell>
          <cell r="C3" t="str">
            <v xml:space="preserve"> 1-2</v>
          </cell>
          <cell r="D3">
            <v>136</v>
          </cell>
          <cell r="E3">
            <v>0</v>
          </cell>
          <cell r="F3">
            <v>0</v>
          </cell>
          <cell r="G3">
            <v>6</v>
          </cell>
          <cell r="H3">
            <v>16</v>
          </cell>
          <cell r="I3">
            <v>10</v>
          </cell>
          <cell r="J3">
            <v>136.99999993984099</v>
          </cell>
        </row>
        <row r="4">
          <cell r="A4">
            <v>1</v>
          </cell>
          <cell r="B4">
            <v>3</v>
          </cell>
          <cell r="C4" t="str">
            <v xml:space="preserve"> 1-3</v>
          </cell>
          <cell r="D4">
            <v>124</v>
          </cell>
          <cell r="E4">
            <v>0</v>
          </cell>
          <cell r="F4">
            <v>0</v>
          </cell>
          <cell r="G4">
            <v>12</v>
          </cell>
          <cell r="H4">
            <v>10</v>
          </cell>
          <cell r="I4">
            <v>10</v>
          </cell>
          <cell r="J4">
            <v>124.999999879901</v>
          </cell>
        </row>
        <row r="5">
          <cell r="A5">
            <v>1</v>
          </cell>
          <cell r="B5">
            <v>4</v>
          </cell>
          <cell r="C5" t="str">
            <v xml:space="preserve"> 1-4</v>
          </cell>
          <cell r="D5">
            <v>120</v>
          </cell>
          <cell r="E5">
            <v>0</v>
          </cell>
          <cell r="F5">
            <v>0</v>
          </cell>
          <cell r="G5">
            <v>13</v>
          </cell>
          <cell r="H5">
            <v>11</v>
          </cell>
          <cell r="I5">
            <v>10</v>
          </cell>
          <cell r="J5">
            <v>120.999999869891</v>
          </cell>
        </row>
        <row r="6">
          <cell r="A6">
            <v>1</v>
          </cell>
          <cell r="B6">
            <v>5</v>
          </cell>
          <cell r="C6" t="str">
            <v xml:space="preserve"> 1-5</v>
          </cell>
          <cell r="D6">
            <v>118</v>
          </cell>
          <cell r="E6">
            <v>0</v>
          </cell>
          <cell r="F6">
            <v>0</v>
          </cell>
          <cell r="G6">
            <v>13</v>
          </cell>
          <cell r="H6">
            <v>13</v>
          </cell>
          <cell r="I6">
            <v>10</v>
          </cell>
          <cell r="J6">
            <v>118.99999986987099</v>
          </cell>
        </row>
        <row r="7">
          <cell r="A7" t="str">
            <v>Total 1</v>
          </cell>
          <cell r="B7">
            <v>1</v>
          </cell>
          <cell r="C7">
            <v>362</v>
          </cell>
          <cell r="D7">
            <v>498</v>
          </cell>
          <cell r="E7">
            <v>0</v>
          </cell>
          <cell r="F7">
            <v>0</v>
          </cell>
          <cell r="G7">
            <v>44</v>
          </cell>
          <cell r="H7">
            <v>50</v>
          </cell>
          <cell r="I7">
            <v>40</v>
          </cell>
          <cell r="J7">
            <v>0.99999955950399999</v>
          </cell>
        </row>
        <row r="8">
          <cell r="A8" t="str">
            <v>Average</v>
          </cell>
          <cell r="B8">
            <v>1</v>
          </cell>
          <cell r="D8">
            <v>123.2</v>
          </cell>
          <cell r="E8">
            <v>0</v>
          </cell>
          <cell r="F8">
            <v>0</v>
          </cell>
          <cell r="G8">
            <v>11.6</v>
          </cell>
          <cell r="H8">
            <v>12</v>
          </cell>
          <cell r="I8">
            <v>10</v>
          </cell>
          <cell r="J8">
            <v>498.99999961966296</v>
          </cell>
        </row>
        <row r="9">
          <cell r="A9">
            <v>2</v>
          </cell>
          <cell r="B9">
            <v>1</v>
          </cell>
          <cell r="C9" t="str">
            <v xml:space="preserve"> 2-1</v>
          </cell>
          <cell r="D9">
            <v>97</v>
          </cell>
          <cell r="E9">
            <v>0</v>
          </cell>
          <cell r="F9">
            <v>0</v>
          </cell>
          <cell r="G9">
            <v>15</v>
          </cell>
          <cell r="H9">
            <v>28</v>
          </cell>
          <cell r="I9">
            <v>10</v>
          </cell>
          <cell r="J9">
            <v>97.999999849720993</v>
          </cell>
        </row>
        <row r="10">
          <cell r="A10">
            <v>2</v>
          </cell>
          <cell r="B10">
            <v>2</v>
          </cell>
          <cell r="C10" t="str">
            <v xml:space="preserve"> 2-2</v>
          </cell>
          <cell r="D10">
            <v>120</v>
          </cell>
          <cell r="E10">
            <v>0</v>
          </cell>
          <cell r="F10">
            <v>0</v>
          </cell>
          <cell r="G10">
            <v>13</v>
          </cell>
          <cell r="H10">
            <v>11</v>
          </cell>
          <cell r="I10">
            <v>10</v>
          </cell>
          <cell r="J10">
            <v>120.999999869891</v>
          </cell>
        </row>
        <row r="11">
          <cell r="A11">
            <v>2</v>
          </cell>
          <cell r="B11">
            <v>3</v>
          </cell>
          <cell r="C11" t="str">
            <v xml:space="preserve"> 2-3</v>
          </cell>
          <cell r="D11">
            <v>113</v>
          </cell>
          <cell r="E11">
            <v>0</v>
          </cell>
          <cell r="F11">
            <v>0</v>
          </cell>
          <cell r="G11">
            <v>15</v>
          </cell>
          <cell r="H11">
            <v>12</v>
          </cell>
          <cell r="I11">
            <v>10</v>
          </cell>
          <cell r="J11">
            <v>113.99999984988099</v>
          </cell>
        </row>
        <row r="12">
          <cell r="A12">
            <v>2</v>
          </cell>
          <cell r="B12">
            <v>4</v>
          </cell>
          <cell r="C12" t="str">
            <v xml:space="preserve"> 2-4</v>
          </cell>
          <cell r="D12">
            <v>109</v>
          </cell>
          <cell r="E12">
            <v>0</v>
          </cell>
          <cell r="F12">
            <v>1</v>
          </cell>
          <cell r="G12">
            <v>13</v>
          </cell>
          <cell r="H12">
            <v>17</v>
          </cell>
          <cell r="I12">
            <v>10</v>
          </cell>
          <cell r="J12">
            <v>109.999989869831</v>
          </cell>
        </row>
        <row r="13">
          <cell r="A13">
            <v>2</v>
          </cell>
          <cell r="B13">
            <v>5</v>
          </cell>
          <cell r="C13" t="str">
            <v xml:space="preserve"> 2-5</v>
          </cell>
          <cell r="D13">
            <v>97</v>
          </cell>
          <cell r="E13">
            <v>0</v>
          </cell>
          <cell r="F13">
            <v>0</v>
          </cell>
          <cell r="G13">
            <v>15</v>
          </cell>
          <cell r="H13">
            <v>28</v>
          </cell>
          <cell r="I13">
            <v>10</v>
          </cell>
          <cell r="J13">
            <v>97.999999849720993</v>
          </cell>
        </row>
        <row r="14">
          <cell r="A14" t="str">
            <v>Total 2</v>
          </cell>
          <cell r="B14">
            <v>2</v>
          </cell>
          <cell r="C14">
            <v>319</v>
          </cell>
          <cell r="D14">
            <v>439</v>
          </cell>
          <cell r="E14">
            <v>0</v>
          </cell>
          <cell r="F14">
            <v>1</v>
          </cell>
          <cell r="G14">
            <v>56</v>
          </cell>
          <cell r="H14">
            <v>68</v>
          </cell>
          <cell r="I14">
            <v>40</v>
          </cell>
          <cell r="J14">
            <v>0.99998943932399997</v>
          </cell>
        </row>
        <row r="15">
          <cell r="A15" t="str">
            <v>Average</v>
          </cell>
          <cell r="B15">
            <v>2</v>
          </cell>
          <cell r="D15">
            <v>107.2</v>
          </cell>
          <cell r="E15">
            <v>0</v>
          </cell>
          <cell r="F15">
            <v>0.2</v>
          </cell>
          <cell r="G15">
            <v>14.2</v>
          </cell>
          <cell r="H15">
            <v>19.2</v>
          </cell>
          <cell r="I15">
            <v>10</v>
          </cell>
          <cell r="J15">
            <v>439.99998956943296</v>
          </cell>
        </row>
      </sheetData>
      <sheetData sheetId="15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Goshin Jutsu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Score"/>
      <sheetName val="Detail"/>
      <sheetName val="Mystak"/>
      <sheetName val="Goshin_Jutsu_Final"/>
    </sheetNames>
    <definedNames>
      <definedName name="Couple"/>
      <definedName name="Place"/>
      <definedName name="result" refersTo="='1-1'!$I$40" sheetId="3"/>
      <definedName name="result" refersTo="='1-2'!$I$40" sheetId="4"/>
      <definedName name="result" refersTo="='1-3'!$I$40" sheetId="5"/>
      <definedName name="result" refersTo="='1-4'!$I$40" sheetId="6"/>
      <definedName name="result" refersTo="='1-5'!$I$40" sheetId="7"/>
      <definedName name="result" refersTo="='2-1'!$I$40" sheetId="8"/>
      <definedName name="result" refersTo="='2-3'!$I$40" sheetId="10"/>
      <definedName name="result" refersTo="='2-4'!$I$40" sheetId="11"/>
      <definedName name="result" refersTo="='2-5'!$I$40" sheetId="12"/>
      <definedName name="ShowMistakes"/>
      <definedName name="Stop" refersTo="='Origin'!$M$40"/>
    </definedNames>
    <sheetDataSet>
      <sheetData sheetId="0">
        <row r="22">
          <cell r="C22" t="str">
            <v>МОС</v>
          </cell>
        </row>
        <row r="23">
          <cell r="C23" t="str">
            <v>МОС</v>
          </cell>
        </row>
        <row r="24">
          <cell r="C24" t="str">
            <v>МОС</v>
          </cell>
        </row>
        <row r="25">
          <cell r="C25" t="str">
            <v>Пензе</v>
          </cell>
        </row>
        <row r="26">
          <cell r="C26" t="str">
            <v>МОС</v>
          </cell>
        </row>
      </sheetData>
      <sheetData sheetId="1">
        <row r="11">
          <cell r="C11" t="str">
            <v>Омск</v>
          </cell>
        </row>
      </sheetData>
      <sheetData sheetId="2">
        <row r="40">
          <cell r="I40">
            <v>230</v>
          </cell>
        </row>
      </sheetData>
      <sheetData sheetId="3">
        <row r="40">
          <cell r="I40">
            <v>127.5</v>
          </cell>
        </row>
      </sheetData>
      <sheetData sheetId="4">
        <row r="40">
          <cell r="I40">
            <v>142</v>
          </cell>
        </row>
      </sheetData>
      <sheetData sheetId="5">
        <row r="40">
          <cell r="I40">
            <v>162</v>
          </cell>
        </row>
      </sheetData>
      <sheetData sheetId="6">
        <row r="40">
          <cell r="I40">
            <v>113.5</v>
          </cell>
        </row>
      </sheetData>
      <sheetData sheetId="7">
        <row r="40">
          <cell r="I40">
            <v>93.5</v>
          </cell>
        </row>
      </sheetData>
      <sheetData sheetId="8">
        <row r="40">
          <cell r="I40">
            <v>48.5</v>
          </cell>
        </row>
      </sheetData>
      <sheetData sheetId="9">
        <row r="40">
          <cell r="I40">
            <v>0</v>
          </cell>
        </row>
      </sheetData>
      <sheetData sheetId="10">
        <row r="40">
          <cell r="I40">
            <v>50.75</v>
          </cell>
        </row>
      </sheetData>
      <sheetData sheetId="11">
        <row r="40">
          <cell r="I40">
            <v>40.5</v>
          </cell>
        </row>
      </sheetData>
      <sheetData sheetId="12">
        <row r="40">
          <cell r="I40">
            <v>28</v>
          </cell>
        </row>
      </sheetData>
      <sheetData sheetId="13">
        <row r="1">
          <cell r="A1" t="str">
            <v>TECHNIQUES</v>
          </cell>
          <cell r="B1" t="str">
            <v>1-1</v>
          </cell>
          <cell r="C1" t="str">
            <v>1-2</v>
          </cell>
          <cell r="D1" t="str">
            <v>1-3</v>
          </cell>
          <cell r="E1" t="str">
            <v>1-4</v>
          </cell>
          <cell r="F1" t="str">
            <v>1-5</v>
          </cell>
          <cell r="G1" t="str">
            <v>1-5J</v>
          </cell>
          <cell r="H1" t="str">
            <v>1-3J</v>
          </cell>
          <cell r="I1" t="str">
            <v>2-1</v>
          </cell>
          <cell r="J1" t="str">
            <v>2-2</v>
          </cell>
          <cell r="K1" t="str">
            <v>2-3</v>
          </cell>
          <cell r="L1" t="str">
            <v>2-4</v>
          </cell>
          <cell r="M1" t="str">
            <v>2-5</v>
          </cell>
          <cell r="N1" t="str">
            <v>2-5J</v>
          </cell>
          <cell r="O1" t="str">
            <v>2-3J</v>
          </cell>
        </row>
        <row r="2">
          <cell r="A2" t="str">
            <v>ЭТИКЕТ НАЧАЛА</v>
          </cell>
          <cell r="B2">
            <v>8</v>
          </cell>
          <cell r="C2">
            <v>8</v>
          </cell>
          <cell r="D2">
            <v>9</v>
          </cell>
          <cell r="E2">
            <v>7</v>
          </cell>
          <cell r="F2">
            <v>6.5</v>
          </cell>
          <cell r="G2">
            <v>2.5</v>
          </cell>
          <cell r="H2">
            <v>23</v>
          </cell>
          <cell r="I2">
            <v>8</v>
          </cell>
          <cell r="J2">
            <v>0</v>
          </cell>
          <cell r="K2">
            <v>8</v>
          </cell>
          <cell r="L2">
            <v>5.5</v>
          </cell>
          <cell r="M2">
            <v>6.5</v>
          </cell>
          <cell r="N2">
            <v>8</v>
          </cell>
          <cell r="O2">
            <v>20</v>
          </cell>
        </row>
        <row r="3">
          <cell r="A3" t="str">
            <v>RYOTE DORI</v>
          </cell>
          <cell r="B3">
            <v>6</v>
          </cell>
          <cell r="C3">
            <v>7</v>
          </cell>
          <cell r="D3">
            <v>7</v>
          </cell>
          <cell r="E3">
            <v>5</v>
          </cell>
          <cell r="F3">
            <v>4.5</v>
          </cell>
          <cell r="G3">
            <v>2.5</v>
          </cell>
          <cell r="H3">
            <v>18</v>
          </cell>
          <cell r="I3">
            <v>7</v>
          </cell>
          <cell r="J3">
            <v>0</v>
          </cell>
          <cell r="K3">
            <v>0</v>
          </cell>
          <cell r="L3">
            <v>5.5</v>
          </cell>
          <cell r="M3">
            <v>6</v>
          </cell>
          <cell r="N3">
            <v>7</v>
          </cell>
          <cell r="O3">
            <v>11.5</v>
          </cell>
        </row>
        <row r="4">
          <cell r="A4" t="str">
            <v>HIDARI ERI DORI</v>
          </cell>
          <cell r="B4">
            <v>6</v>
          </cell>
          <cell r="C4">
            <v>6</v>
          </cell>
          <cell r="D4">
            <v>7</v>
          </cell>
          <cell r="E4">
            <v>5</v>
          </cell>
          <cell r="F4">
            <v>4.5</v>
          </cell>
          <cell r="G4">
            <v>2.5</v>
          </cell>
          <cell r="H4">
            <v>17</v>
          </cell>
          <cell r="I4">
            <v>0</v>
          </cell>
          <cell r="J4">
            <v>0</v>
          </cell>
          <cell r="K4">
            <v>0</v>
          </cell>
          <cell r="L4">
            <v>-0.5</v>
          </cell>
          <cell r="M4">
            <v>0</v>
          </cell>
          <cell r="N4">
            <v>0.5</v>
          </cell>
          <cell r="O4">
            <v>0</v>
          </cell>
        </row>
        <row r="5">
          <cell r="A5" t="str">
            <v xml:space="preserve">MIGI ERI DORI </v>
          </cell>
          <cell r="B5">
            <v>5</v>
          </cell>
          <cell r="C5">
            <v>7</v>
          </cell>
          <cell r="D5">
            <v>7.5</v>
          </cell>
          <cell r="E5">
            <v>6</v>
          </cell>
          <cell r="F5">
            <v>5.5</v>
          </cell>
          <cell r="G5">
            <v>2.5</v>
          </cell>
          <cell r="H5">
            <v>18.5</v>
          </cell>
          <cell r="I5">
            <v>0</v>
          </cell>
          <cell r="J5">
            <v>0</v>
          </cell>
          <cell r="K5">
            <v>0</v>
          </cell>
          <cell r="L5">
            <v>0.5</v>
          </cell>
          <cell r="M5">
            <v>0.5</v>
          </cell>
          <cell r="N5">
            <v>0.5</v>
          </cell>
          <cell r="O5">
            <v>0.5</v>
          </cell>
        </row>
        <row r="6">
          <cell r="A6" t="str">
            <v>KATA UDE DORI</v>
          </cell>
          <cell r="B6">
            <v>4.5</v>
          </cell>
          <cell r="C6">
            <v>7</v>
          </cell>
          <cell r="D6">
            <v>5</v>
          </cell>
          <cell r="E6">
            <v>6</v>
          </cell>
          <cell r="F6">
            <v>4.5</v>
          </cell>
          <cell r="G6">
            <v>2.5</v>
          </cell>
          <cell r="H6">
            <v>15.5</v>
          </cell>
          <cell r="I6">
            <v>0</v>
          </cell>
          <cell r="J6">
            <v>0</v>
          </cell>
          <cell r="K6">
            <v>0</v>
          </cell>
          <cell r="L6">
            <v>0.5</v>
          </cell>
          <cell r="M6">
            <v>0.5</v>
          </cell>
          <cell r="N6">
            <v>0.5</v>
          </cell>
          <cell r="O6">
            <v>0.5</v>
          </cell>
        </row>
        <row r="7">
          <cell r="A7" t="str">
            <v>USHIRO ERI DORI</v>
          </cell>
          <cell r="B7">
            <v>4.5</v>
          </cell>
          <cell r="C7">
            <v>6</v>
          </cell>
          <cell r="D7">
            <v>7</v>
          </cell>
          <cell r="E7">
            <v>5</v>
          </cell>
          <cell r="F7">
            <v>4.5</v>
          </cell>
          <cell r="G7">
            <v>2.5</v>
          </cell>
          <cell r="H7">
            <v>15.5</v>
          </cell>
          <cell r="I7">
            <v>0</v>
          </cell>
          <cell r="J7">
            <v>0</v>
          </cell>
          <cell r="K7">
            <v>0</v>
          </cell>
          <cell r="L7">
            <v>4.5</v>
          </cell>
          <cell r="M7">
            <v>0.5</v>
          </cell>
          <cell r="N7">
            <v>4.5</v>
          </cell>
          <cell r="O7">
            <v>0.5</v>
          </cell>
        </row>
        <row r="8">
          <cell r="A8" t="str">
            <v>USHIRO JIME</v>
          </cell>
          <cell r="B8">
            <v>5.5</v>
          </cell>
          <cell r="C8">
            <v>6</v>
          </cell>
          <cell r="D8">
            <v>7</v>
          </cell>
          <cell r="E8">
            <v>5</v>
          </cell>
          <cell r="F8">
            <v>4.5</v>
          </cell>
          <cell r="G8">
            <v>2.5</v>
          </cell>
          <cell r="H8">
            <v>16.5</v>
          </cell>
          <cell r="I8">
            <v>0</v>
          </cell>
          <cell r="J8">
            <v>0</v>
          </cell>
          <cell r="K8">
            <v>0</v>
          </cell>
          <cell r="L8">
            <v>4.5</v>
          </cell>
          <cell r="M8">
            <v>0.5</v>
          </cell>
          <cell r="N8">
            <v>4.5</v>
          </cell>
          <cell r="O8">
            <v>0.5</v>
          </cell>
        </row>
        <row r="9">
          <cell r="A9" t="str">
            <v>KAKAE DORI</v>
          </cell>
          <cell r="B9">
            <v>4.5</v>
          </cell>
          <cell r="C9">
            <v>6</v>
          </cell>
          <cell r="D9">
            <v>7</v>
          </cell>
          <cell r="E9">
            <v>4</v>
          </cell>
          <cell r="F9">
            <v>3.5</v>
          </cell>
          <cell r="G9">
            <v>3.5</v>
          </cell>
          <cell r="H9">
            <v>14.5</v>
          </cell>
          <cell r="I9">
            <v>0</v>
          </cell>
          <cell r="J9">
            <v>0</v>
          </cell>
          <cell r="K9">
            <v>0</v>
          </cell>
          <cell r="L9">
            <v>3.5</v>
          </cell>
          <cell r="M9">
            <v>0.5</v>
          </cell>
          <cell r="N9">
            <v>3.5</v>
          </cell>
          <cell r="O9">
            <v>0.5</v>
          </cell>
        </row>
        <row r="10">
          <cell r="A10" t="str">
            <v>NANAME UCHI</v>
          </cell>
          <cell r="B10">
            <v>5</v>
          </cell>
          <cell r="C10">
            <v>6</v>
          </cell>
          <cell r="D10">
            <v>7</v>
          </cell>
          <cell r="E10">
            <v>4</v>
          </cell>
          <cell r="F10">
            <v>3.5</v>
          </cell>
          <cell r="G10">
            <v>3.5</v>
          </cell>
          <cell r="H10">
            <v>15</v>
          </cell>
          <cell r="I10">
            <v>5</v>
          </cell>
          <cell r="J10">
            <v>0</v>
          </cell>
          <cell r="K10">
            <v>7</v>
          </cell>
          <cell r="L10">
            <v>4.5</v>
          </cell>
          <cell r="M10">
            <v>0.5</v>
          </cell>
          <cell r="N10">
            <v>7</v>
          </cell>
          <cell r="O10">
            <v>10</v>
          </cell>
        </row>
        <row r="11">
          <cell r="A11" t="str">
            <v>AGO TSUKI</v>
          </cell>
          <cell r="B11">
            <v>4.5</v>
          </cell>
          <cell r="C11">
            <v>6</v>
          </cell>
          <cell r="D11">
            <v>8</v>
          </cell>
          <cell r="E11">
            <v>4</v>
          </cell>
          <cell r="F11">
            <v>3.5</v>
          </cell>
          <cell r="G11">
            <v>4.5</v>
          </cell>
          <cell r="H11">
            <v>14.5</v>
          </cell>
          <cell r="I11">
            <v>5</v>
          </cell>
          <cell r="J11">
            <v>0</v>
          </cell>
          <cell r="K11">
            <v>7</v>
          </cell>
          <cell r="L11">
            <v>2</v>
          </cell>
          <cell r="M11">
            <v>0.5</v>
          </cell>
          <cell r="N11">
            <v>7</v>
          </cell>
          <cell r="O11">
            <v>7.5</v>
          </cell>
        </row>
        <row r="12">
          <cell r="A12" t="str">
            <v>GANMEN TSUKI</v>
          </cell>
          <cell r="B12">
            <v>6</v>
          </cell>
          <cell r="C12">
            <v>8</v>
          </cell>
          <cell r="D12">
            <v>8</v>
          </cell>
          <cell r="E12">
            <v>5</v>
          </cell>
          <cell r="F12">
            <v>4.5</v>
          </cell>
          <cell r="G12">
            <v>3.5</v>
          </cell>
          <cell r="H12">
            <v>19</v>
          </cell>
          <cell r="I12">
            <v>4.5</v>
          </cell>
          <cell r="J12">
            <v>0</v>
          </cell>
          <cell r="K12">
            <v>7</v>
          </cell>
          <cell r="L12">
            <v>1</v>
          </cell>
          <cell r="M12">
            <v>1.5</v>
          </cell>
          <cell r="N12">
            <v>7</v>
          </cell>
          <cell r="O12">
            <v>7</v>
          </cell>
        </row>
        <row r="13">
          <cell r="A13" t="str">
            <v>MAE GERI</v>
          </cell>
          <cell r="B13">
            <v>5.5</v>
          </cell>
          <cell r="C13">
            <v>6</v>
          </cell>
          <cell r="D13">
            <v>7</v>
          </cell>
          <cell r="E13">
            <v>6</v>
          </cell>
          <cell r="F13">
            <v>3.5</v>
          </cell>
          <cell r="G13">
            <v>3.5</v>
          </cell>
          <cell r="H13">
            <v>17.5</v>
          </cell>
          <cell r="I13">
            <v>5.5</v>
          </cell>
          <cell r="J13">
            <v>0</v>
          </cell>
          <cell r="K13">
            <v>7</v>
          </cell>
          <cell r="L13">
            <v>5</v>
          </cell>
          <cell r="M13">
            <v>1</v>
          </cell>
          <cell r="N13">
            <v>7</v>
          </cell>
          <cell r="O13">
            <v>11.5</v>
          </cell>
        </row>
        <row r="14">
          <cell r="A14" t="str">
            <v>YOKO GERI</v>
          </cell>
          <cell r="B14">
            <v>5.5</v>
          </cell>
          <cell r="C14">
            <v>5</v>
          </cell>
          <cell r="D14">
            <v>4.5</v>
          </cell>
          <cell r="E14">
            <v>4</v>
          </cell>
          <cell r="F14">
            <v>3.5</v>
          </cell>
          <cell r="G14">
            <v>2</v>
          </cell>
          <cell r="H14">
            <v>13.5</v>
          </cell>
          <cell r="I14">
            <v>5.5</v>
          </cell>
          <cell r="J14">
            <v>0</v>
          </cell>
          <cell r="K14">
            <v>7</v>
          </cell>
          <cell r="L14">
            <v>5</v>
          </cell>
          <cell r="M14">
            <v>1</v>
          </cell>
          <cell r="N14">
            <v>7</v>
          </cell>
          <cell r="O14">
            <v>11.5</v>
          </cell>
        </row>
        <row r="15">
          <cell r="A15" t="str">
            <v>TSUKKAKE</v>
          </cell>
          <cell r="B15">
            <v>5</v>
          </cell>
          <cell r="C15">
            <v>6</v>
          </cell>
          <cell r="D15">
            <v>7</v>
          </cell>
          <cell r="E15">
            <v>4</v>
          </cell>
          <cell r="F15">
            <v>3.5</v>
          </cell>
          <cell r="G15">
            <v>3.5</v>
          </cell>
          <cell r="H15">
            <v>15</v>
          </cell>
          <cell r="I15">
            <v>5</v>
          </cell>
          <cell r="J15">
            <v>0</v>
          </cell>
          <cell r="K15">
            <v>4.5</v>
          </cell>
          <cell r="L15">
            <v>5</v>
          </cell>
          <cell r="M15">
            <v>1.5</v>
          </cell>
          <cell r="N15">
            <v>5</v>
          </cell>
          <cell r="O15">
            <v>11</v>
          </cell>
        </row>
        <row r="16">
          <cell r="A16" t="str">
            <v>CHOKU TSUKI</v>
          </cell>
          <cell r="B16">
            <v>5</v>
          </cell>
          <cell r="C16">
            <v>5</v>
          </cell>
          <cell r="D16">
            <v>8</v>
          </cell>
          <cell r="E16">
            <v>5</v>
          </cell>
          <cell r="F16">
            <v>3.5</v>
          </cell>
          <cell r="G16">
            <v>4.5</v>
          </cell>
          <cell r="H16">
            <v>15</v>
          </cell>
          <cell r="I16">
            <v>6</v>
          </cell>
          <cell r="J16">
            <v>0</v>
          </cell>
          <cell r="K16">
            <v>6.5</v>
          </cell>
          <cell r="L16">
            <v>2</v>
          </cell>
          <cell r="M16">
            <v>5.5</v>
          </cell>
          <cell r="N16">
            <v>6.5</v>
          </cell>
          <cell r="O16">
            <v>13.5</v>
          </cell>
        </row>
        <row r="17">
          <cell r="A17" t="str">
            <v>NANAME TSUKI</v>
          </cell>
          <cell r="B17">
            <v>4.5</v>
          </cell>
          <cell r="C17">
            <v>5</v>
          </cell>
          <cell r="D17">
            <v>7</v>
          </cell>
          <cell r="E17">
            <v>4</v>
          </cell>
          <cell r="F17">
            <v>3.5</v>
          </cell>
          <cell r="G17">
            <v>3.5</v>
          </cell>
          <cell r="H17">
            <v>13.5</v>
          </cell>
          <cell r="I17">
            <v>5</v>
          </cell>
          <cell r="J17">
            <v>0</v>
          </cell>
          <cell r="K17">
            <v>5</v>
          </cell>
          <cell r="L17">
            <v>6</v>
          </cell>
          <cell r="M17">
            <v>4.5</v>
          </cell>
          <cell r="N17">
            <v>6</v>
          </cell>
          <cell r="O17">
            <v>14.5</v>
          </cell>
        </row>
        <row r="18">
          <cell r="A18" t="str">
            <v>FURIAGE</v>
          </cell>
          <cell r="B18">
            <v>5.5</v>
          </cell>
          <cell r="C18">
            <v>6</v>
          </cell>
          <cell r="D18">
            <v>7</v>
          </cell>
          <cell r="E18">
            <v>4</v>
          </cell>
          <cell r="F18">
            <v>2.5</v>
          </cell>
          <cell r="G18">
            <v>4.5</v>
          </cell>
          <cell r="H18">
            <v>15.5</v>
          </cell>
          <cell r="I18">
            <v>5</v>
          </cell>
          <cell r="J18">
            <v>0</v>
          </cell>
          <cell r="K18">
            <v>4.5</v>
          </cell>
          <cell r="L18">
            <v>4</v>
          </cell>
          <cell r="M18">
            <v>4.5</v>
          </cell>
          <cell r="N18">
            <v>5</v>
          </cell>
          <cell r="O18">
            <v>13</v>
          </cell>
        </row>
        <row r="19">
          <cell r="A19" t="str">
            <v>FURI OROSHI</v>
          </cell>
          <cell r="B19">
            <v>6</v>
          </cell>
          <cell r="C19">
            <v>6</v>
          </cell>
          <cell r="D19">
            <v>7</v>
          </cell>
          <cell r="E19">
            <v>6</v>
          </cell>
          <cell r="F19">
            <v>1.5</v>
          </cell>
          <cell r="G19">
            <v>5.5</v>
          </cell>
          <cell r="H19">
            <v>18</v>
          </cell>
          <cell r="I19">
            <v>5.5</v>
          </cell>
          <cell r="J19">
            <v>0</v>
          </cell>
          <cell r="K19">
            <v>6.5</v>
          </cell>
          <cell r="L19">
            <v>2</v>
          </cell>
          <cell r="M19">
            <v>2</v>
          </cell>
          <cell r="N19">
            <v>6.5</v>
          </cell>
          <cell r="O19">
            <v>9.5</v>
          </cell>
        </row>
        <row r="20">
          <cell r="A20" t="str">
            <v>MOROTE TSUKI</v>
          </cell>
          <cell r="B20">
            <v>4.5</v>
          </cell>
          <cell r="C20">
            <v>6</v>
          </cell>
          <cell r="D20">
            <v>8</v>
          </cell>
          <cell r="E20">
            <v>4.5</v>
          </cell>
          <cell r="F20">
            <v>4.5</v>
          </cell>
          <cell r="G20">
            <v>3.5</v>
          </cell>
          <cell r="H20">
            <v>15</v>
          </cell>
          <cell r="I20">
            <v>5.5</v>
          </cell>
          <cell r="J20">
            <v>0</v>
          </cell>
          <cell r="K20">
            <v>4.5</v>
          </cell>
          <cell r="L20">
            <v>3.5</v>
          </cell>
          <cell r="M20">
            <v>3.5</v>
          </cell>
          <cell r="N20">
            <v>5.5</v>
          </cell>
          <cell r="O20">
            <v>11.5</v>
          </cell>
        </row>
        <row r="21">
          <cell r="A21" t="str">
            <v>SHOMEN TSUKE</v>
          </cell>
          <cell r="B21">
            <v>5.5</v>
          </cell>
          <cell r="C21">
            <v>6</v>
          </cell>
          <cell r="D21">
            <v>6.5</v>
          </cell>
          <cell r="E21">
            <v>4</v>
          </cell>
          <cell r="F21">
            <v>3.5</v>
          </cell>
          <cell r="G21">
            <v>3</v>
          </cell>
          <cell r="H21">
            <v>15.5</v>
          </cell>
          <cell r="I21">
            <v>5.5</v>
          </cell>
          <cell r="J21">
            <v>0</v>
          </cell>
          <cell r="K21">
            <v>6</v>
          </cell>
          <cell r="L21">
            <v>4</v>
          </cell>
          <cell r="M21">
            <v>3.5</v>
          </cell>
          <cell r="N21">
            <v>6</v>
          </cell>
          <cell r="O21">
            <v>13</v>
          </cell>
        </row>
        <row r="22">
          <cell r="A22" t="str">
            <v>KOSHI KAMAE</v>
          </cell>
          <cell r="B22">
            <v>5.5</v>
          </cell>
          <cell r="C22">
            <v>6</v>
          </cell>
          <cell r="D22">
            <v>6.5</v>
          </cell>
          <cell r="E22">
            <v>4</v>
          </cell>
          <cell r="F22">
            <v>3.5</v>
          </cell>
          <cell r="G22">
            <v>3</v>
          </cell>
          <cell r="H22">
            <v>15.5</v>
          </cell>
          <cell r="I22">
            <v>5.5</v>
          </cell>
          <cell r="J22">
            <v>0</v>
          </cell>
          <cell r="K22">
            <v>6</v>
          </cell>
          <cell r="L22">
            <v>4</v>
          </cell>
          <cell r="M22">
            <v>3.5</v>
          </cell>
          <cell r="N22">
            <v>6</v>
          </cell>
          <cell r="O22">
            <v>13</v>
          </cell>
        </row>
        <row r="23">
          <cell r="A23" t="str">
            <v>HAIMEN TSUKE</v>
          </cell>
          <cell r="B23">
            <v>7.5</v>
          </cell>
          <cell r="C23">
            <v>5</v>
          </cell>
          <cell r="D23">
            <v>5</v>
          </cell>
          <cell r="E23">
            <v>4</v>
          </cell>
          <cell r="F23">
            <v>3.5</v>
          </cell>
          <cell r="G23">
            <v>4</v>
          </cell>
          <cell r="H23">
            <v>14</v>
          </cell>
          <cell r="I23">
            <v>5.5</v>
          </cell>
          <cell r="J23">
            <v>0</v>
          </cell>
          <cell r="K23">
            <v>7</v>
          </cell>
          <cell r="L23">
            <v>2</v>
          </cell>
          <cell r="M23">
            <v>1.5</v>
          </cell>
          <cell r="N23">
            <v>7</v>
          </cell>
          <cell r="O23">
            <v>9</v>
          </cell>
        </row>
        <row r="24">
          <cell r="A24" t="str">
            <v>ЭТИКЕТ ОКОНЧАНИЯ</v>
          </cell>
          <cell r="B24">
            <v>8</v>
          </cell>
          <cell r="C24">
            <v>7</v>
          </cell>
          <cell r="D24">
            <v>9</v>
          </cell>
          <cell r="E24">
            <v>8</v>
          </cell>
          <cell r="F24">
            <v>7.5</v>
          </cell>
          <cell r="G24">
            <v>2</v>
          </cell>
          <cell r="H24">
            <v>23.5</v>
          </cell>
          <cell r="I24">
            <v>8</v>
          </cell>
          <cell r="J24">
            <v>0</v>
          </cell>
          <cell r="K24">
            <v>8</v>
          </cell>
          <cell r="L24">
            <v>7</v>
          </cell>
          <cell r="M24">
            <v>6.5</v>
          </cell>
          <cell r="N24">
            <v>8</v>
          </cell>
          <cell r="O24">
            <v>21.5</v>
          </cell>
        </row>
        <row r="25">
          <cell r="A25" t="str">
            <v>Z</v>
          </cell>
          <cell r="B25">
            <v>10</v>
          </cell>
          <cell r="C25">
            <v>10</v>
          </cell>
          <cell r="D25">
            <v>10</v>
          </cell>
          <cell r="E25">
            <v>10</v>
          </cell>
          <cell r="F25">
            <v>10</v>
          </cell>
          <cell r="G25">
            <v>0</v>
          </cell>
          <cell r="H25">
            <v>30</v>
          </cell>
          <cell r="I25">
            <v>10</v>
          </cell>
          <cell r="J25">
            <v>10</v>
          </cell>
          <cell r="K25">
            <v>10</v>
          </cell>
          <cell r="L25">
            <v>10</v>
          </cell>
          <cell r="M25">
            <v>10</v>
          </cell>
          <cell r="N25">
            <v>0</v>
          </cell>
          <cell r="O25">
            <v>0</v>
          </cell>
        </row>
        <row r="26">
          <cell r="A26" t="str">
            <v>TOTAL</v>
          </cell>
          <cell r="B26">
            <v>127.5</v>
          </cell>
          <cell r="C26">
            <v>142</v>
          </cell>
          <cell r="D26">
            <v>162</v>
          </cell>
          <cell r="E26">
            <v>113.5</v>
          </cell>
          <cell r="F26">
            <v>93.5</v>
          </cell>
          <cell r="G26">
            <v>75</v>
          </cell>
          <cell r="H26">
            <v>383</v>
          </cell>
          <cell r="I26">
            <v>48.5</v>
          </cell>
          <cell r="J26">
            <v>0</v>
          </cell>
          <cell r="K26">
            <v>50.75</v>
          </cell>
          <cell r="L26">
            <v>40.5</v>
          </cell>
          <cell r="M26">
            <v>28</v>
          </cell>
          <cell r="N26">
            <v>125.5</v>
          </cell>
          <cell r="O26">
            <v>117</v>
          </cell>
        </row>
      </sheetData>
      <sheetData sheetId="14">
        <row r="1">
          <cell r="A1" t="str">
            <v>Pairs</v>
          </cell>
          <cell r="B1" t="str">
            <v>Judge</v>
          </cell>
          <cell r="C1" t="str">
            <v>Ident.</v>
          </cell>
          <cell r="D1" t="str">
            <v>Points</v>
          </cell>
          <cell r="E1" t="str">
            <v>Forgot</v>
          </cell>
          <cell r="F1" t="str">
            <v>Big</v>
          </cell>
          <cell r="G1" t="str">
            <v>Medium</v>
          </cell>
          <cell r="H1" t="str">
            <v>Small</v>
          </cell>
          <cell r="I1" t="str">
            <v>CFR</v>
          </cell>
          <cell r="J1" t="str">
            <v>Jugde</v>
          </cell>
        </row>
        <row r="2">
          <cell r="A2">
            <v>1</v>
          </cell>
          <cell r="B2">
            <v>1</v>
          </cell>
          <cell r="C2" t="str">
            <v xml:space="preserve"> 1-1</v>
          </cell>
          <cell r="D2">
            <v>127.5</v>
          </cell>
          <cell r="E2">
            <v>0</v>
          </cell>
          <cell r="F2">
            <v>0</v>
          </cell>
          <cell r="G2">
            <v>20</v>
          </cell>
          <cell r="H2">
            <v>36</v>
          </cell>
          <cell r="I2">
            <v>10</v>
          </cell>
          <cell r="J2">
            <v>128.49999979964099</v>
          </cell>
        </row>
        <row r="3">
          <cell r="A3">
            <v>1</v>
          </cell>
          <cell r="B3">
            <v>2</v>
          </cell>
          <cell r="C3" t="str">
            <v xml:space="preserve"> 1-2</v>
          </cell>
          <cell r="D3">
            <v>142</v>
          </cell>
          <cell r="E3">
            <v>0</v>
          </cell>
          <cell r="F3">
            <v>0</v>
          </cell>
          <cell r="G3">
            <v>21</v>
          </cell>
          <cell r="H3">
            <v>25</v>
          </cell>
          <cell r="I3">
            <v>10</v>
          </cell>
          <cell r="J3">
            <v>142.999999789751</v>
          </cell>
        </row>
        <row r="4">
          <cell r="A4">
            <v>1</v>
          </cell>
          <cell r="B4">
            <v>3</v>
          </cell>
          <cell r="C4" t="str">
            <v xml:space="preserve"> 1-3</v>
          </cell>
          <cell r="D4">
            <v>162</v>
          </cell>
          <cell r="E4">
            <v>0</v>
          </cell>
          <cell r="F4">
            <v>0</v>
          </cell>
          <cell r="G4">
            <v>17</v>
          </cell>
          <cell r="H4">
            <v>16</v>
          </cell>
          <cell r="I4">
            <v>10</v>
          </cell>
          <cell r="J4">
            <v>162.99999982984099</v>
          </cell>
        </row>
        <row r="5">
          <cell r="A5">
            <v>1</v>
          </cell>
          <cell r="B5">
            <v>4</v>
          </cell>
          <cell r="C5" t="str">
            <v xml:space="preserve"> 1-4</v>
          </cell>
          <cell r="D5">
            <v>113.5</v>
          </cell>
          <cell r="E5">
            <v>0</v>
          </cell>
          <cell r="F5">
            <v>10</v>
          </cell>
          <cell r="G5">
            <v>12</v>
          </cell>
          <cell r="H5">
            <v>30</v>
          </cell>
          <cell r="I5">
            <v>10</v>
          </cell>
          <cell r="J5">
            <v>114.49989987970099</v>
          </cell>
        </row>
        <row r="6">
          <cell r="A6">
            <v>1</v>
          </cell>
          <cell r="B6">
            <v>5</v>
          </cell>
          <cell r="C6" t="str">
            <v xml:space="preserve"> 1-5</v>
          </cell>
          <cell r="D6">
            <v>93.5</v>
          </cell>
          <cell r="E6">
            <v>0</v>
          </cell>
          <cell r="F6">
            <v>13</v>
          </cell>
          <cell r="G6">
            <v>10</v>
          </cell>
          <cell r="H6">
            <v>30</v>
          </cell>
          <cell r="I6">
            <v>10</v>
          </cell>
          <cell r="J6">
            <v>94.499869899700997</v>
          </cell>
        </row>
        <row r="7">
          <cell r="A7" t="str">
            <v>Total 1</v>
          </cell>
          <cell r="B7">
            <v>1</v>
          </cell>
          <cell r="C7">
            <v>383</v>
          </cell>
          <cell r="D7">
            <v>511</v>
          </cell>
          <cell r="E7">
            <v>0</v>
          </cell>
          <cell r="F7">
            <v>23</v>
          </cell>
          <cell r="G7">
            <v>60</v>
          </cell>
          <cell r="H7">
            <v>101</v>
          </cell>
          <cell r="I7">
            <v>40</v>
          </cell>
          <cell r="J7">
            <v>0.99976939899399997</v>
          </cell>
        </row>
        <row r="8">
          <cell r="A8" t="str">
            <v>Average</v>
          </cell>
          <cell r="B8">
            <v>1</v>
          </cell>
          <cell r="D8">
            <v>127.7</v>
          </cell>
          <cell r="E8">
            <v>0</v>
          </cell>
          <cell r="F8">
            <v>4.5999999999999996</v>
          </cell>
          <cell r="G8">
            <v>16</v>
          </cell>
          <cell r="H8">
            <v>27.4</v>
          </cell>
          <cell r="I8">
            <v>10</v>
          </cell>
          <cell r="J8">
            <v>511.99989946909301</v>
          </cell>
        </row>
        <row r="9">
          <cell r="A9">
            <v>2</v>
          </cell>
          <cell r="B9">
            <v>1</v>
          </cell>
          <cell r="C9" t="str">
            <v xml:space="preserve"> 2-1</v>
          </cell>
          <cell r="D9">
            <v>48.5</v>
          </cell>
          <cell r="E9">
            <v>6</v>
          </cell>
          <cell r="F9">
            <v>0</v>
          </cell>
          <cell r="G9">
            <v>15</v>
          </cell>
          <cell r="H9">
            <v>24</v>
          </cell>
          <cell r="I9">
            <v>10</v>
          </cell>
          <cell r="J9">
            <v>49.439999849761001</v>
          </cell>
        </row>
        <row r="10">
          <cell r="A10">
            <v>2</v>
          </cell>
          <cell r="B10">
            <v>2</v>
          </cell>
          <cell r="C10" t="str">
            <v xml:space="preserve"> 2-2</v>
          </cell>
          <cell r="D10">
            <v>0</v>
          </cell>
          <cell r="E10">
            <v>6</v>
          </cell>
          <cell r="F10">
            <v>0</v>
          </cell>
          <cell r="G10">
            <v>17</v>
          </cell>
          <cell r="H10">
            <v>14</v>
          </cell>
          <cell r="I10">
            <v>10</v>
          </cell>
          <cell r="J10">
            <v>0.93999982986099995</v>
          </cell>
        </row>
        <row r="11">
          <cell r="A11">
            <v>2</v>
          </cell>
          <cell r="B11">
            <v>3</v>
          </cell>
          <cell r="C11" t="str">
            <v xml:space="preserve"> 2-3</v>
          </cell>
          <cell r="D11">
            <v>50.75</v>
          </cell>
          <cell r="E11">
            <v>7</v>
          </cell>
          <cell r="F11">
            <v>0</v>
          </cell>
          <cell r="G11">
            <v>14</v>
          </cell>
          <cell r="H11">
            <v>14</v>
          </cell>
          <cell r="I11">
            <v>10</v>
          </cell>
          <cell r="J11">
            <v>51.679999859860999</v>
          </cell>
        </row>
        <row r="12">
          <cell r="A12">
            <v>2</v>
          </cell>
          <cell r="B12">
            <v>4</v>
          </cell>
          <cell r="C12" t="str">
            <v xml:space="preserve"> 2-4</v>
          </cell>
          <cell r="D12">
            <v>40.5</v>
          </cell>
          <cell r="E12">
            <v>1</v>
          </cell>
          <cell r="F12">
            <v>12</v>
          </cell>
          <cell r="G12">
            <v>17</v>
          </cell>
          <cell r="H12">
            <v>23</v>
          </cell>
          <cell r="I12">
            <v>10</v>
          </cell>
          <cell r="J12">
            <v>41.489879829770999</v>
          </cell>
        </row>
        <row r="13">
          <cell r="A13">
            <v>2</v>
          </cell>
          <cell r="B13">
            <v>5</v>
          </cell>
          <cell r="C13" t="str">
            <v xml:space="preserve"> 2-5</v>
          </cell>
          <cell r="D13">
            <v>28</v>
          </cell>
          <cell r="E13">
            <v>1</v>
          </cell>
          <cell r="F13">
            <v>17</v>
          </cell>
          <cell r="G13">
            <v>18</v>
          </cell>
          <cell r="H13">
            <v>20</v>
          </cell>
          <cell r="I13">
            <v>10</v>
          </cell>
          <cell r="J13">
            <v>28.989829819800999</v>
          </cell>
        </row>
        <row r="14">
          <cell r="A14" t="str">
            <v>Total 2</v>
          </cell>
          <cell r="B14">
            <v>2</v>
          </cell>
          <cell r="C14">
            <v>117</v>
          </cell>
          <cell r="D14">
            <v>119.25</v>
          </cell>
          <cell r="E14">
            <v>15</v>
          </cell>
          <cell r="F14">
            <v>29</v>
          </cell>
          <cell r="G14">
            <v>66</v>
          </cell>
          <cell r="H14">
            <v>71</v>
          </cell>
          <cell r="I14">
            <v>40</v>
          </cell>
          <cell r="J14">
            <v>0.84970933929399994</v>
          </cell>
        </row>
        <row r="15">
          <cell r="A15" t="str">
            <v>Average</v>
          </cell>
          <cell r="B15">
            <v>2</v>
          </cell>
          <cell r="D15">
            <v>33.549999999999997</v>
          </cell>
          <cell r="E15">
            <v>4.2</v>
          </cell>
          <cell r="F15">
            <v>5.8</v>
          </cell>
          <cell r="G15">
            <v>16.2</v>
          </cell>
          <cell r="H15">
            <v>19</v>
          </cell>
          <cell r="I15">
            <v>10</v>
          </cell>
          <cell r="J15">
            <v>120.16970949933301</v>
          </cell>
        </row>
      </sheetData>
      <sheetData sheetId="15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Kime No Kata"/>
      <sheetName val="Origin"/>
      <sheetName val="1-1"/>
      <sheetName val="1-2"/>
      <sheetName val="1-3"/>
      <sheetName val="1-4"/>
      <sheetName val="1-5"/>
      <sheetName val="2-1"/>
      <sheetName val="2-2"/>
      <sheetName val="2-3"/>
      <sheetName val="2-4"/>
      <sheetName val="2-5"/>
      <sheetName val="Score"/>
      <sheetName val="Detail"/>
      <sheetName val="Mystak"/>
      <sheetName val="Kime_No_Kata_Final"/>
    </sheetNames>
    <definedNames>
      <definedName name="Couple"/>
      <definedName name="Place"/>
      <definedName name="Result" refersTo="='1-1'!$J$39" sheetId="3"/>
      <definedName name="Result" refersTo="='1-2'!$J$39" sheetId="4"/>
      <definedName name="Result" refersTo="='1-3'!$J$39" sheetId="5"/>
      <definedName name="Result" refersTo="='1-4'!$J$39" sheetId="6"/>
      <definedName name="Result" refersTo="='1-5'!$J$39" sheetId="7"/>
      <definedName name="Result" refersTo="='2-1'!$J$39" sheetId="8"/>
      <definedName name="Result" refersTo="='2-2'!$J$39" sheetId="9"/>
      <definedName name="Result" refersTo="='2-3'!$J$39" sheetId="10"/>
      <definedName name="Result" refersTo="='2-4'!$J$39" sheetId="11"/>
      <definedName name="Result" refersTo="='2-5'!$J$39" sheetId="12"/>
      <definedName name="ShowMistakes"/>
      <definedName name="Stop" refersTo="='Origin'!$N$39"/>
    </definedNames>
    <sheetDataSet>
      <sheetData sheetId="0">
        <row r="22">
          <cell r="C22" t="str">
            <v>МОС</v>
          </cell>
        </row>
        <row r="23">
          <cell r="C23" t="str">
            <v>МОС</v>
          </cell>
        </row>
        <row r="24">
          <cell r="C24" t="str">
            <v>МОС</v>
          </cell>
        </row>
        <row r="25">
          <cell r="C25" t="str">
            <v>Пензе</v>
          </cell>
        </row>
        <row r="26">
          <cell r="C26" t="str">
            <v>МОС</v>
          </cell>
        </row>
      </sheetData>
      <sheetData sheetId="1"/>
      <sheetData sheetId="2">
        <row r="39">
          <cell r="J39">
            <v>220</v>
          </cell>
        </row>
      </sheetData>
      <sheetData sheetId="3">
        <row r="39">
          <cell r="J39">
            <v>153.5</v>
          </cell>
        </row>
      </sheetData>
      <sheetData sheetId="4">
        <row r="39">
          <cell r="J39">
            <v>164</v>
          </cell>
        </row>
      </sheetData>
      <sheetData sheetId="5">
        <row r="39">
          <cell r="J39">
            <v>167.5</v>
          </cell>
        </row>
      </sheetData>
      <sheetData sheetId="6">
        <row r="39">
          <cell r="J39">
            <v>169</v>
          </cell>
        </row>
      </sheetData>
      <sheetData sheetId="7">
        <row r="39">
          <cell r="J39">
            <v>161.5</v>
          </cell>
        </row>
      </sheetData>
      <sheetData sheetId="8">
        <row r="39">
          <cell r="J39">
            <v>124.5</v>
          </cell>
        </row>
      </sheetData>
      <sheetData sheetId="9">
        <row r="39">
          <cell r="J39">
            <v>131</v>
          </cell>
        </row>
      </sheetData>
      <sheetData sheetId="10">
        <row r="39">
          <cell r="J39">
            <v>126.5</v>
          </cell>
        </row>
      </sheetData>
      <sheetData sheetId="11">
        <row r="39">
          <cell r="J39">
            <v>112</v>
          </cell>
        </row>
      </sheetData>
      <sheetData sheetId="12">
        <row r="39">
          <cell r="J39">
            <v>120.5</v>
          </cell>
        </row>
      </sheetData>
      <sheetData sheetId="13">
        <row r="1">
          <cell r="A1" t="str">
            <v>TECHNIQUES</v>
          </cell>
          <cell r="B1" t="str">
            <v>1-1</v>
          </cell>
          <cell r="C1" t="str">
            <v>1-2</v>
          </cell>
          <cell r="D1" t="str">
            <v>1-3</v>
          </cell>
          <cell r="E1" t="str">
            <v>1-4</v>
          </cell>
          <cell r="F1" t="str">
            <v>1-5</v>
          </cell>
          <cell r="G1" t="str">
            <v>1-5J</v>
          </cell>
          <cell r="H1" t="str">
            <v>1-3J</v>
          </cell>
          <cell r="I1" t="str">
            <v>2-1</v>
          </cell>
          <cell r="J1" t="str">
            <v>2-2</v>
          </cell>
          <cell r="K1" t="str">
            <v>2-3</v>
          </cell>
          <cell r="L1" t="str">
            <v>2-4</v>
          </cell>
          <cell r="M1" t="str">
            <v>2-5</v>
          </cell>
          <cell r="N1" t="str">
            <v>2-5J</v>
          </cell>
          <cell r="O1" t="str">
            <v>2-3J</v>
          </cell>
        </row>
        <row r="2">
          <cell r="A2" t="str">
            <v>ЭТИКЕТ НАЧАЛА</v>
          </cell>
          <cell r="B2">
            <v>8</v>
          </cell>
          <cell r="C2">
            <v>8</v>
          </cell>
          <cell r="D2">
            <v>10</v>
          </cell>
          <cell r="E2">
            <v>8.5</v>
          </cell>
          <cell r="F2">
            <v>8</v>
          </cell>
          <cell r="G2">
            <v>2</v>
          </cell>
          <cell r="H2">
            <v>24.5</v>
          </cell>
          <cell r="I2">
            <v>7</v>
          </cell>
          <cell r="J2">
            <v>7</v>
          </cell>
          <cell r="K2">
            <v>8</v>
          </cell>
          <cell r="L2">
            <v>8</v>
          </cell>
          <cell r="M2">
            <v>8.5</v>
          </cell>
          <cell r="N2">
            <v>1.5</v>
          </cell>
          <cell r="O2">
            <v>23</v>
          </cell>
        </row>
        <row r="3">
          <cell r="A3" t="str">
            <v>RYOTE DORI</v>
          </cell>
          <cell r="B3">
            <v>8</v>
          </cell>
          <cell r="C3">
            <v>9</v>
          </cell>
          <cell r="D3">
            <v>8</v>
          </cell>
          <cell r="E3">
            <v>8.5</v>
          </cell>
          <cell r="F3">
            <v>8</v>
          </cell>
          <cell r="G3">
            <v>1</v>
          </cell>
          <cell r="H3">
            <v>24.5</v>
          </cell>
          <cell r="I3">
            <v>5.5</v>
          </cell>
          <cell r="J3">
            <v>6</v>
          </cell>
          <cell r="K3">
            <v>7.5</v>
          </cell>
          <cell r="L3">
            <v>5</v>
          </cell>
          <cell r="M3">
            <v>5.5</v>
          </cell>
          <cell r="N3">
            <v>2.5</v>
          </cell>
          <cell r="O3">
            <v>17</v>
          </cell>
        </row>
        <row r="4">
          <cell r="A4" t="str">
            <v>TSUKKAKE</v>
          </cell>
          <cell r="B4">
            <v>7</v>
          </cell>
          <cell r="C4">
            <v>7</v>
          </cell>
          <cell r="D4">
            <v>7</v>
          </cell>
          <cell r="E4">
            <v>7.5</v>
          </cell>
          <cell r="F4">
            <v>7</v>
          </cell>
          <cell r="G4">
            <v>0.5</v>
          </cell>
          <cell r="H4">
            <v>21</v>
          </cell>
          <cell r="I4">
            <v>5</v>
          </cell>
          <cell r="J4">
            <v>6</v>
          </cell>
          <cell r="K4">
            <v>5</v>
          </cell>
          <cell r="L4">
            <v>5</v>
          </cell>
          <cell r="M4">
            <v>5.5</v>
          </cell>
          <cell r="N4">
            <v>1</v>
          </cell>
          <cell r="O4">
            <v>15.5</v>
          </cell>
        </row>
        <row r="5">
          <cell r="A5" t="str">
            <v>SURI AGE</v>
          </cell>
          <cell r="B5">
            <v>8</v>
          </cell>
          <cell r="C5">
            <v>8</v>
          </cell>
          <cell r="D5">
            <v>8</v>
          </cell>
          <cell r="E5">
            <v>7.5</v>
          </cell>
          <cell r="F5">
            <v>7</v>
          </cell>
          <cell r="G5">
            <v>1</v>
          </cell>
          <cell r="H5">
            <v>23.5</v>
          </cell>
          <cell r="I5">
            <v>5.5</v>
          </cell>
          <cell r="J5">
            <v>5</v>
          </cell>
          <cell r="K5">
            <v>6</v>
          </cell>
          <cell r="L5">
            <v>4</v>
          </cell>
          <cell r="M5">
            <v>4</v>
          </cell>
          <cell r="N5">
            <v>2</v>
          </cell>
          <cell r="O5">
            <v>14.5</v>
          </cell>
        </row>
        <row r="6">
          <cell r="A6" t="str">
            <v>YOKO UCHI</v>
          </cell>
          <cell r="B6">
            <v>7</v>
          </cell>
          <cell r="C6">
            <v>8</v>
          </cell>
          <cell r="D6">
            <v>7</v>
          </cell>
          <cell r="E6">
            <v>8.5</v>
          </cell>
          <cell r="F6">
            <v>8</v>
          </cell>
          <cell r="G6">
            <v>1.5</v>
          </cell>
          <cell r="H6">
            <v>23</v>
          </cell>
          <cell r="I6">
            <v>5.5</v>
          </cell>
          <cell r="J6">
            <v>6</v>
          </cell>
          <cell r="K6">
            <v>5.5</v>
          </cell>
          <cell r="L6">
            <v>4</v>
          </cell>
          <cell r="M6">
            <v>4.5</v>
          </cell>
          <cell r="N6">
            <v>2</v>
          </cell>
          <cell r="O6">
            <v>15.5</v>
          </cell>
        </row>
        <row r="7">
          <cell r="A7" t="str">
            <v>USHIRO DORI</v>
          </cell>
          <cell r="B7">
            <v>8</v>
          </cell>
          <cell r="C7">
            <v>7</v>
          </cell>
          <cell r="D7">
            <v>7.5</v>
          </cell>
          <cell r="E7">
            <v>8.5</v>
          </cell>
          <cell r="F7">
            <v>8</v>
          </cell>
          <cell r="G7">
            <v>1.5</v>
          </cell>
          <cell r="H7">
            <v>23.5</v>
          </cell>
          <cell r="I7">
            <v>5</v>
          </cell>
          <cell r="J7">
            <v>5</v>
          </cell>
          <cell r="K7">
            <v>6</v>
          </cell>
          <cell r="L7">
            <v>6</v>
          </cell>
          <cell r="M7">
            <v>6.5</v>
          </cell>
          <cell r="N7">
            <v>1.5</v>
          </cell>
          <cell r="O7">
            <v>17</v>
          </cell>
        </row>
        <row r="8">
          <cell r="A8" t="str">
            <v>TSUKKOMI</v>
          </cell>
          <cell r="B8">
            <v>7</v>
          </cell>
          <cell r="C8">
            <v>7</v>
          </cell>
          <cell r="D8">
            <v>7</v>
          </cell>
          <cell r="E8">
            <v>6.5</v>
          </cell>
          <cell r="F8">
            <v>6</v>
          </cell>
          <cell r="G8">
            <v>1</v>
          </cell>
          <cell r="H8">
            <v>20.5</v>
          </cell>
          <cell r="I8">
            <v>5.5</v>
          </cell>
          <cell r="J8">
            <v>5</v>
          </cell>
          <cell r="K8">
            <v>5</v>
          </cell>
          <cell r="L8">
            <v>4</v>
          </cell>
          <cell r="M8">
            <v>4</v>
          </cell>
          <cell r="N8">
            <v>1.5</v>
          </cell>
          <cell r="O8">
            <v>14</v>
          </cell>
        </row>
        <row r="9">
          <cell r="A9" t="str">
            <v>KIRI KOMI</v>
          </cell>
          <cell r="B9">
            <v>7</v>
          </cell>
          <cell r="C9">
            <v>7</v>
          </cell>
          <cell r="D9">
            <v>8</v>
          </cell>
          <cell r="E9">
            <v>9.5</v>
          </cell>
          <cell r="F9">
            <v>9.5</v>
          </cell>
          <cell r="G9">
            <v>2.5</v>
          </cell>
          <cell r="H9">
            <v>24.5</v>
          </cell>
          <cell r="I9">
            <v>6.5</v>
          </cell>
          <cell r="J9">
            <v>6</v>
          </cell>
          <cell r="K9">
            <v>5</v>
          </cell>
          <cell r="L9">
            <v>5</v>
          </cell>
          <cell r="M9">
            <v>5.5</v>
          </cell>
          <cell r="N9">
            <v>1.5</v>
          </cell>
          <cell r="O9">
            <v>16.5</v>
          </cell>
        </row>
        <row r="10">
          <cell r="A10" t="str">
            <v>YOKO TSUKI</v>
          </cell>
          <cell r="B10">
            <v>6.5</v>
          </cell>
          <cell r="C10">
            <v>7</v>
          </cell>
          <cell r="D10">
            <v>7</v>
          </cell>
          <cell r="E10">
            <v>5.5</v>
          </cell>
          <cell r="F10">
            <v>5</v>
          </cell>
          <cell r="G10">
            <v>2</v>
          </cell>
          <cell r="H10">
            <v>19</v>
          </cell>
          <cell r="I10">
            <v>5</v>
          </cell>
          <cell r="J10">
            <v>6</v>
          </cell>
          <cell r="K10">
            <v>6.5</v>
          </cell>
          <cell r="L10">
            <v>4</v>
          </cell>
          <cell r="M10">
            <v>4</v>
          </cell>
          <cell r="N10">
            <v>2.5</v>
          </cell>
          <cell r="O10">
            <v>15</v>
          </cell>
        </row>
        <row r="11">
          <cell r="A11" t="str">
            <v>RYOTE DORI_</v>
          </cell>
          <cell r="B11">
            <v>6</v>
          </cell>
          <cell r="C11">
            <v>8</v>
          </cell>
          <cell r="D11">
            <v>7</v>
          </cell>
          <cell r="E11">
            <v>6</v>
          </cell>
          <cell r="F11">
            <v>6</v>
          </cell>
          <cell r="G11">
            <v>2</v>
          </cell>
          <cell r="H11">
            <v>19</v>
          </cell>
          <cell r="I11">
            <v>5.5</v>
          </cell>
          <cell r="J11">
            <v>6</v>
          </cell>
          <cell r="K11">
            <v>5.5</v>
          </cell>
          <cell r="L11">
            <v>6</v>
          </cell>
          <cell r="M11">
            <v>6.5</v>
          </cell>
          <cell r="N11">
            <v>1</v>
          </cell>
          <cell r="O11">
            <v>17.5</v>
          </cell>
        </row>
        <row r="12">
          <cell r="A12" t="str">
            <v>SODE DORI</v>
          </cell>
          <cell r="B12">
            <v>6</v>
          </cell>
          <cell r="C12">
            <v>6</v>
          </cell>
          <cell r="D12">
            <v>7.5</v>
          </cell>
          <cell r="E12">
            <v>7.5</v>
          </cell>
          <cell r="F12">
            <v>7</v>
          </cell>
          <cell r="G12">
            <v>1.5</v>
          </cell>
          <cell r="H12">
            <v>20.5</v>
          </cell>
          <cell r="I12">
            <v>5.5</v>
          </cell>
          <cell r="J12">
            <v>5</v>
          </cell>
          <cell r="K12">
            <v>5.5</v>
          </cell>
          <cell r="L12">
            <v>5</v>
          </cell>
          <cell r="M12">
            <v>5.5</v>
          </cell>
          <cell r="N12">
            <v>0.5</v>
          </cell>
          <cell r="O12">
            <v>16</v>
          </cell>
        </row>
        <row r="13">
          <cell r="A13" t="str">
            <v>TSUKKAKE_</v>
          </cell>
          <cell r="B13">
            <v>6</v>
          </cell>
          <cell r="C13">
            <v>7</v>
          </cell>
          <cell r="D13">
            <v>8</v>
          </cell>
          <cell r="E13">
            <v>8.5</v>
          </cell>
          <cell r="F13">
            <v>8</v>
          </cell>
          <cell r="G13">
            <v>2.5</v>
          </cell>
          <cell r="H13">
            <v>23</v>
          </cell>
          <cell r="I13">
            <v>5.5</v>
          </cell>
          <cell r="J13">
            <v>6</v>
          </cell>
          <cell r="K13">
            <v>7</v>
          </cell>
          <cell r="L13">
            <v>4</v>
          </cell>
          <cell r="M13">
            <v>4.5</v>
          </cell>
          <cell r="N13">
            <v>3</v>
          </cell>
          <cell r="O13">
            <v>16</v>
          </cell>
        </row>
        <row r="14">
          <cell r="A14" t="str">
            <v>TSUKI AGE</v>
          </cell>
          <cell r="B14">
            <v>6</v>
          </cell>
          <cell r="C14">
            <v>7</v>
          </cell>
          <cell r="D14">
            <v>7</v>
          </cell>
          <cell r="E14">
            <v>8</v>
          </cell>
          <cell r="F14">
            <v>8</v>
          </cell>
          <cell r="G14">
            <v>2</v>
          </cell>
          <cell r="H14">
            <v>22</v>
          </cell>
          <cell r="I14">
            <v>5.5</v>
          </cell>
          <cell r="J14">
            <v>5</v>
          </cell>
          <cell r="K14">
            <v>5</v>
          </cell>
          <cell r="L14">
            <v>5</v>
          </cell>
          <cell r="M14">
            <v>5</v>
          </cell>
          <cell r="N14">
            <v>0.5</v>
          </cell>
          <cell r="O14">
            <v>15</v>
          </cell>
        </row>
        <row r="15">
          <cell r="A15" t="str">
            <v>SURI AGE_</v>
          </cell>
          <cell r="B15">
            <v>8</v>
          </cell>
          <cell r="C15">
            <v>6</v>
          </cell>
          <cell r="D15">
            <v>8</v>
          </cell>
          <cell r="E15">
            <v>6.5</v>
          </cell>
          <cell r="F15">
            <v>6</v>
          </cell>
          <cell r="G15">
            <v>2</v>
          </cell>
          <cell r="H15">
            <v>20.5</v>
          </cell>
          <cell r="I15">
            <v>5.5</v>
          </cell>
          <cell r="J15">
            <v>5</v>
          </cell>
          <cell r="K15">
            <v>5</v>
          </cell>
          <cell r="L15">
            <v>6</v>
          </cell>
          <cell r="M15">
            <v>6.5</v>
          </cell>
          <cell r="N15">
            <v>1.5</v>
          </cell>
          <cell r="O15">
            <v>16.5</v>
          </cell>
        </row>
        <row r="16">
          <cell r="A16" t="str">
            <v>YOKO UCHI_</v>
          </cell>
          <cell r="B16">
            <v>7</v>
          </cell>
          <cell r="C16">
            <v>8</v>
          </cell>
          <cell r="D16">
            <v>8</v>
          </cell>
          <cell r="E16">
            <v>8.5</v>
          </cell>
          <cell r="F16">
            <v>9</v>
          </cell>
          <cell r="G16">
            <v>2</v>
          </cell>
          <cell r="H16">
            <v>24.5</v>
          </cell>
          <cell r="I16">
            <v>5.5</v>
          </cell>
          <cell r="J16">
            <v>7</v>
          </cell>
          <cell r="K16">
            <v>5</v>
          </cell>
          <cell r="L16">
            <v>4</v>
          </cell>
          <cell r="M16">
            <v>4</v>
          </cell>
          <cell r="N16">
            <v>3</v>
          </cell>
          <cell r="O16">
            <v>14.5</v>
          </cell>
        </row>
        <row r="17">
          <cell r="A17" t="str">
            <v>KE AGE</v>
          </cell>
          <cell r="B17">
            <v>8</v>
          </cell>
          <cell r="C17">
            <v>9</v>
          </cell>
          <cell r="D17">
            <v>7</v>
          </cell>
          <cell r="E17">
            <v>8</v>
          </cell>
          <cell r="F17">
            <v>8</v>
          </cell>
          <cell r="G17">
            <v>2</v>
          </cell>
          <cell r="H17">
            <v>24</v>
          </cell>
          <cell r="I17">
            <v>6</v>
          </cell>
          <cell r="J17">
            <v>8</v>
          </cell>
          <cell r="K17">
            <v>5</v>
          </cell>
          <cell r="L17">
            <v>5</v>
          </cell>
          <cell r="M17">
            <v>5</v>
          </cell>
          <cell r="N17">
            <v>3</v>
          </cell>
          <cell r="O17">
            <v>16</v>
          </cell>
        </row>
        <row r="18">
          <cell r="A18" t="str">
            <v>USHIRO DORI_</v>
          </cell>
          <cell r="B18">
            <v>7</v>
          </cell>
          <cell r="C18">
            <v>7</v>
          </cell>
          <cell r="D18">
            <v>7</v>
          </cell>
          <cell r="E18">
            <v>8.5</v>
          </cell>
          <cell r="F18">
            <v>7</v>
          </cell>
          <cell r="G18">
            <v>1.5</v>
          </cell>
          <cell r="H18">
            <v>21</v>
          </cell>
          <cell r="I18">
            <v>6.5</v>
          </cell>
          <cell r="J18">
            <v>6</v>
          </cell>
          <cell r="K18">
            <v>6</v>
          </cell>
          <cell r="L18">
            <v>5</v>
          </cell>
          <cell r="M18">
            <v>5.5</v>
          </cell>
          <cell r="N18">
            <v>1.5</v>
          </cell>
          <cell r="O18">
            <v>17.5</v>
          </cell>
        </row>
        <row r="19">
          <cell r="A19" t="str">
            <v>TSUKKOMI_</v>
          </cell>
          <cell r="B19">
            <v>6</v>
          </cell>
          <cell r="C19">
            <v>8</v>
          </cell>
          <cell r="D19">
            <v>7</v>
          </cell>
          <cell r="E19">
            <v>7.5</v>
          </cell>
          <cell r="F19">
            <v>8</v>
          </cell>
          <cell r="G19">
            <v>2</v>
          </cell>
          <cell r="H19">
            <v>22.5</v>
          </cell>
          <cell r="I19">
            <v>5.5</v>
          </cell>
          <cell r="J19">
            <v>6</v>
          </cell>
          <cell r="K19">
            <v>5</v>
          </cell>
          <cell r="L19">
            <v>5</v>
          </cell>
          <cell r="M19">
            <v>5.5</v>
          </cell>
          <cell r="N19">
            <v>1</v>
          </cell>
          <cell r="O19">
            <v>16</v>
          </cell>
        </row>
        <row r="20">
          <cell r="A20" t="str">
            <v>KIRI KOMI_</v>
          </cell>
          <cell r="B20">
            <v>6</v>
          </cell>
          <cell r="C20">
            <v>7</v>
          </cell>
          <cell r="D20">
            <v>7</v>
          </cell>
          <cell r="E20">
            <v>8</v>
          </cell>
          <cell r="F20">
            <v>7</v>
          </cell>
          <cell r="G20">
            <v>2</v>
          </cell>
          <cell r="H20">
            <v>21</v>
          </cell>
          <cell r="I20">
            <v>5.5</v>
          </cell>
          <cell r="J20">
            <v>8</v>
          </cell>
          <cell r="K20">
            <v>5</v>
          </cell>
          <cell r="L20">
            <v>5</v>
          </cell>
          <cell r="M20">
            <v>6.5</v>
          </cell>
          <cell r="N20">
            <v>3</v>
          </cell>
          <cell r="O20">
            <v>17</v>
          </cell>
        </row>
        <row r="21">
          <cell r="A21" t="str">
            <v>NUKI GAKE</v>
          </cell>
          <cell r="B21">
            <v>6.5</v>
          </cell>
          <cell r="C21">
            <v>7</v>
          </cell>
          <cell r="D21">
            <v>7</v>
          </cell>
          <cell r="E21">
            <v>7</v>
          </cell>
          <cell r="F21">
            <v>5</v>
          </cell>
          <cell r="G21">
            <v>2</v>
          </cell>
          <cell r="H21">
            <v>20.5</v>
          </cell>
          <cell r="I21">
            <v>5</v>
          </cell>
          <cell r="J21">
            <v>5</v>
          </cell>
          <cell r="K21">
            <v>5.5</v>
          </cell>
          <cell r="L21">
            <v>5</v>
          </cell>
          <cell r="M21">
            <v>5.5</v>
          </cell>
          <cell r="N21">
            <v>0.5</v>
          </cell>
          <cell r="O21">
            <v>15.5</v>
          </cell>
        </row>
        <row r="22">
          <cell r="A22" t="str">
            <v>KIRI OROSHI</v>
          </cell>
          <cell r="B22">
            <v>6.5</v>
          </cell>
          <cell r="C22">
            <v>7</v>
          </cell>
          <cell r="D22">
            <v>7.5</v>
          </cell>
          <cell r="E22">
            <v>5</v>
          </cell>
          <cell r="F22">
            <v>7</v>
          </cell>
          <cell r="G22">
            <v>2.5</v>
          </cell>
          <cell r="H22">
            <v>20.5</v>
          </cell>
          <cell r="I22">
            <v>5.5</v>
          </cell>
          <cell r="J22">
            <v>5</v>
          </cell>
          <cell r="K22">
            <v>5.5</v>
          </cell>
          <cell r="L22">
            <v>4</v>
          </cell>
          <cell r="M22">
            <v>4</v>
          </cell>
          <cell r="N22">
            <v>1.5</v>
          </cell>
          <cell r="O22">
            <v>14.5</v>
          </cell>
        </row>
        <row r="23">
          <cell r="A23" t="str">
            <v>ЭТИКЕТ ОКОНЧАНИЯ</v>
          </cell>
          <cell r="B23">
            <v>8</v>
          </cell>
          <cell r="C23">
            <v>9</v>
          </cell>
          <cell r="D23">
            <v>10</v>
          </cell>
          <cell r="E23">
            <v>9.5</v>
          </cell>
          <cell r="F23">
            <v>9</v>
          </cell>
          <cell r="G23">
            <v>2</v>
          </cell>
          <cell r="H23">
            <v>27.5</v>
          </cell>
          <cell r="I23">
            <v>7</v>
          </cell>
          <cell r="J23">
            <v>7</v>
          </cell>
          <cell r="K23">
            <v>7</v>
          </cell>
          <cell r="L23">
            <v>8</v>
          </cell>
          <cell r="M23">
            <v>8.5</v>
          </cell>
          <cell r="N23">
            <v>1.5</v>
          </cell>
          <cell r="O23">
            <v>22</v>
          </cell>
        </row>
        <row r="24">
          <cell r="A24" t="str">
            <v>Z</v>
          </cell>
          <cell r="B24">
            <v>10</v>
          </cell>
          <cell r="C24">
            <v>10</v>
          </cell>
          <cell r="D24">
            <v>10</v>
          </cell>
          <cell r="E24">
            <v>10</v>
          </cell>
          <cell r="F24">
            <v>10</v>
          </cell>
          <cell r="G24">
            <v>0</v>
          </cell>
          <cell r="H24">
            <v>30</v>
          </cell>
          <cell r="I24">
            <v>10</v>
          </cell>
          <cell r="J24">
            <v>10</v>
          </cell>
          <cell r="K24">
            <v>10</v>
          </cell>
          <cell r="L24">
            <v>10</v>
          </cell>
          <cell r="M24">
            <v>10</v>
          </cell>
          <cell r="N24">
            <v>0</v>
          </cell>
          <cell r="O24">
            <v>30</v>
          </cell>
        </row>
        <row r="25">
          <cell r="A25" t="str">
            <v>TOTAL</v>
          </cell>
          <cell r="B25">
            <v>153.5</v>
          </cell>
          <cell r="C25">
            <v>164</v>
          </cell>
          <cell r="D25">
            <v>167.5</v>
          </cell>
          <cell r="E25">
            <v>169</v>
          </cell>
          <cell r="F25">
            <v>161.5</v>
          </cell>
          <cell r="G25">
            <v>39</v>
          </cell>
          <cell r="H25">
            <v>493</v>
          </cell>
          <cell r="I25">
            <v>124.5</v>
          </cell>
          <cell r="J25">
            <v>131</v>
          </cell>
          <cell r="K25">
            <v>126.5</v>
          </cell>
          <cell r="L25">
            <v>112</v>
          </cell>
          <cell r="M25">
            <v>120.5</v>
          </cell>
          <cell r="N25">
            <v>37.5</v>
          </cell>
          <cell r="O25">
            <v>371.5</v>
          </cell>
        </row>
      </sheetData>
      <sheetData sheetId="14">
        <row r="1">
          <cell r="A1" t="str">
            <v>Pairs</v>
          </cell>
          <cell r="B1" t="str">
            <v>Judge</v>
          </cell>
          <cell r="C1" t="str">
            <v>Ident.</v>
          </cell>
          <cell r="D1" t="str">
            <v>Points</v>
          </cell>
          <cell r="E1" t="str">
            <v>Forgot</v>
          </cell>
          <cell r="F1" t="str">
            <v>Big</v>
          </cell>
          <cell r="G1" t="str">
            <v>Medium</v>
          </cell>
          <cell r="H1" t="str">
            <v>Small</v>
          </cell>
          <cell r="I1" t="str">
            <v>CFR</v>
          </cell>
          <cell r="J1" t="str">
            <v>Jugde</v>
          </cell>
        </row>
        <row r="2">
          <cell r="A2">
            <v>1</v>
          </cell>
          <cell r="B2">
            <v>1</v>
          </cell>
          <cell r="C2" t="str">
            <v xml:space="preserve"> 1-1</v>
          </cell>
          <cell r="D2">
            <v>153.5</v>
          </cell>
          <cell r="E2">
            <v>0</v>
          </cell>
          <cell r="F2">
            <v>0</v>
          </cell>
          <cell r="G2">
            <v>15</v>
          </cell>
          <cell r="H2">
            <v>23</v>
          </cell>
          <cell r="I2">
            <v>10</v>
          </cell>
          <cell r="J2">
            <v>154.499999849771</v>
          </cell>
        </row>
        <row r="3">
          <cell r="A3">
            <v>1</v>
          </cell>
          <cell r="B3">
            <v>2</v>
          </cell>
          <cell r="C3" t="str">
            <v xml:space="preserve"> 1-2</v>
          </cell>
          <cell r="D3">
            <v>164</v>
          </cell>
          <cell r="E3">
            <v>0</v>
          </cell>
          <cell r="F3">
            <v>0</v>
          </cell>
          <cell r="G3">
            <v>13</v>
          </cell>
          <cell r="H3">
            <v>17</v>
          </cell>
          <cell r="I3">
            <v>10</v>
          </cell>
          <cell r="J3">
            <v>164.99999986983099</v>
          </cell>
        </row>
        <row r="4">
          <cell r="A4">
            <v>1</v>
          </cell>
          <cell r="B4">
            <v>3</v>
          </cell>
          <cell r="C4" t="str">
            <v xml:space="preserve"> 1-3</v>
          </cell>
          <cell r="D4">
            <v>167.5</v>
          </cell>
          <cell r="E4">
            <v>0</v>
          </cell>
          <cell r="F4">
            <v>0</v>
          </cell>
          <cell r="G4">
            <v>14</v>
          </cell>
          <cell r="H4">
            <v>12</v>
          </cell>
          <cell r="I4">
            <v>10</v>
          </cell>
          <cell r="J4">
            <v>168.499999859881</v>
          </cell>
        </row>
        <row r="5">
          <cell r="A5">
            <v>1</v>
          </cell>
          <cell r="B5">
            <v>4</v>
          </cell>
          <cell r="C5" t="str">
            <v xml:space="preserve"> 1-4</v>
          </cell>
          <cell r="D5">
            <v>169</v>
          </cell>
          <cell r="E5">
            <v>0</v>
          </cell>
          <cell r="F5">
            <v>1</v>
          </cell>
          <cell r="G5">
            <v>9</v>
          </cell>
          <cell r="H5">
            <v>27</v>
          </cell>
          <cell r="I5">
            <v>10</v>
          </cell>
          <cell r="J5">
            <v>169.999989909731</v>
          </cell>
        </row>
        <row r="6">
          <cell r="A6">
            <v>1</v>
          </cell>
          <cell r="B6">
            <v>5</v>
          </cell>
          <cell r="C6" t="str">
            <v xml:space="preserve"> 1-5</v>
          </cell>
          <cell r="D6">
            <v>161.5</v>
          </cell>
          <cell r="E6">
            <v>0</v>
          </cell>
          <cell r="F6">
            <v>1</v>
          </cell>
          <cell r="G6">
            <v>10</v>
          </cell>
          <cell r="H6">
            <v>24</v>
          </cell>
          <cell r="I6">
            <v>10</v>
          </cell>
          <cell r="J6">
            <v>162.499989899761</v>
          </cell>
        </row>
        <row r="7">
          <cell r="A7" t="str">
            <v>Total 1</v>
          </cell>
          <cell r="B7">
            <v>1</v>
          </cell>
          <cell r="C7">
            <v>493</v>
          </cell>
          <cell r="D7">
            <v>662</v>
          </cell>
          <cell r="E7">
            <v>0</v>
          </cell>
          <cell r="F7">
            <v>2</v>
          </cell>
          <cell r="G7">
            <v>46</v>
          </cell>
          <cell r="H7">
            <v>80</v>
          </cell>
          <cell r="I7">
            <v>40</v>
          </cell>
          <cell r="J7">
            <v>0.99997953920400007</v>
          </cell>
        </row>
        <row r="8">
          <cell r="A8" t="str">
            <v>Average</v>
          </cell>
          <cell r="B8">
            <v>1</v>
          </cell>
          <cell r="D8">
            <v>163.1</v>
          </cell>
          <cell r="E8">
            <v>0</v>
          </cell>
          <cell r="F8">
            <v>0.4</v>
          </cell>
          <cell r="G8">
            <v>12.2</v>
          </cell>
          <cell r="H8">
            <v>20.6</v>
          </cell>
          <cell r="I8">
            <v>10</v>
          </cell>
          <cell r="J8">
            <v>662.99998962947291</v>
          </cell>
        </row>
        <row r="9">
          <cell r="A9">
            <v>2</v>
          </cell>
          <cell r="B9">
            <v>1</v>
          </cell>
          <cell r="C9" t="str">
            <v xml:space="preserve"> 2-1</v>
          </cell>
          <cell r="D9">
            <v>124.5</v>
          </cell>
          <cell r="E9">
            <v>0</v>
          </cell>
          <cell r="F9">
            <v>0</v>
          </cell>
          <cell r="G9">
            <v>22</v>
          </cell>
          <cell r="H9">
            <v>37</v>
          </cell>
          <cell r="I9">
            <v>10</v>
          </cell>
          <cell r="J9">
            <v>125.499999779631</v>
          </cell>
        </row>
        <row r="10">
          <cell r="A10">
            <v>2</v>
          </cell>
          <cell r="B10">
            <v>2</v>
          </cell>
          <cell r="C10" t="str">
            <v xml:space="preserve"> 2-2</v>
          </cell>
          <cell r="D10">
            <v>131</v>
          </cell>
          <cell r="E10">
            <v>0</v>
          </cell>
          <cell r="F10">
            <v>0</v>
          </cell>
          <cell r="G10">
            <v>20</v>
          </cell>
          <cell r="H10">
            <v>29</v>
          </cell>
          <cell r="I10">
            <v>10</v>
          </cell>
          <cell r="J10">
            <v>131.99999979971099</v>
          </cell>
        </row>
        <row r="11">
          <cell r="A11">
            <v>2</v>
          </cell>
          <cell r="B11">
            <v>3</v>
          </cell>
          <cell r="C11" t="str">
            <v xml:space="preserve"> 2-3</v>
          </cell>
          <cell r="D11">
            <v>126.5</v>
          </cell>
          <cell r="E11">
            <v>0</v>
          </cell>
          <cell r="F11">
            <v>0</v>
          </cell>
          <cell r="G11">
            <v>21</v>
          </cell>
          <cell r="H11">
            <v>34</v>
          </cell>
          <cell r="I11">
            <v>10</v>
          </cell>
          <cell r="J11">
            <v>127.49999978966099</v>
          </cell>
        </row>
        <row r="12">
          <cell r="A12">
            <v>2</v>
          </cell>
          <cell r="B12">
            <v>4</v>
          </cell>
          <cell r="C12" t="str">
            <v xml:space="preserve"> 2-4</v>
          </cell>
          <cell r="D12">
            <v>112</v>
          </cell>
          <cell r="E12">
            <v>0</v>
          </cell>
          <cell r="F12">
            <v>8</v>
          </cell>
          <cell r="G12">
            <v>12</v>
          </cell>
          <cell r="H12">
            <v>32</v>
          </cell>
          <cell r="I12">
            <v>10</v>
          </cell>
          <cell r="J12">
            <v>112.99991987968099</v>
          </cell>
        </row>
        <row r="13">
          <cell r="A13">
            <v>2</v>
          </cell>
          <cell r="B13">
            <v>5</v>
          </cell>
          <cell r="C13" t="str">
            <v xml:space="preserve"> 2-5</v>
          </cell>
          <cell r="D13">
            <v>120.5</v>
          </cell>
          <cell r="E13">
            <v>0</v>
          </cell>
          <cell r="F13">
            <v>8</v>
          </cell>
          <cell r="G13">
            <v>12</v>
          </cell>
          <cell r="H13">
            <v>31</v>
          </cell>
          <cell r="I13">
            <v>10</v>
          </cell>
          <cell r="J13">
            <v>121.49991987969099</v>
          </cell>
        </row>
        <row r="14">
          <cell r="A14" t="str">
            <v>Total 2</v>
          </cell>
          <cell r="B14">
            <v>2</v>
          </cell>
          <cell r="C14">
            <v>371.5</v>
          </cell>
          <cell r="D14">
            <v>490</v>
          </cell>
          <cell r="E14">
            <v>0</v>
          </cell>
          <cell r="F14">
            <v>16</v>
          </cell>
          <cell r="G14">
            <v>65</v>
          </cell>
          <cell r="H14">
            <v>126</v>
          </cell>
          <cell r="I14">
            <v>40</v>
          </cell>
          <cell r="J14">
            <v>0.99983934874400004</v>
          </cell>
        </row>
        <row r="15">
          <cell r="A15" t="str">
            <v>Average</v>
          </cell>
          <cell r="B15">
            <v>2</v>
          </cell>
          <cell r="D15">
            <v>122.9</v>
          </cell>
          <cell r="E15">
            <v>0</v>
          </cell>
          <cell r="F15">
            <v>3.2</v>
          </cell>
          <cell r="G15">
            <v>17.399999999999999</v>
          </cell>
          <cell r="H15">
            <v>32.6</v>
          </cell>
          <cell r="I15">
            <v>10</v>
          </cell>
          <cell r="J15">
            <v>490.49991944898306</v>
          </cell>
        </row>
      </sheetData>
      <sheetData sheetId="15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ystak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opLeftCell="B1" workbookViewId="0">
      <selection activeCell="P12" sqref="P12"/>
    </sheetView>
  </sheetViews>
  <sheetFormatPr defaultRowHeight="15"/>
  <cols>
    <col min="1" max="1" width="1.42578125" hidden="1" customWidth="1"/>
    <col min="2" max="3" width="5.7109375" customWidth="1"/>
    <col min="4" max="4" width="7" customWidth="1"/>
    <col min="5" max="5" width="39.85546875" customWidth="1"/>
    <col min="6" max="10" width="7.42578125" customWidth="1"/>
    <col min="11" max="11" width="7.7109375" customWidth="1"/>
    <col min="12" max="12" width="6.85546875" customWidth="1"/>
    <col min="13" max="13" width="2.7109375" hidden="1" customWidth="1"/>
  </cols>
  <sheetData>
    <row r="1" spans="1:13" ht="7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</row>
    <row r="2" spans="1:13" ht="36.75">
      <c r="A2" s="3"/>
      <c r="B2" s="77"/>
      <c r="C2" s="77"/>
      <c r="D2" s="77"/>
      <c r="E2" s="77"/>
      <c r="F2" s="79"/>
      <c r="G2" s="79"/>
      <c r="H2" s="79"/>
      <c r="I2" s="79"/>
      <c r="J2" s="16"/>
      <c r="K2" s="16"/>
      <c r="L2" s="16"/>
      <c r="M2" s="5"/>
    </row>
    <row r="3" spans="1:13" ht="36.75">
      <c r="A3" s="3"/>
      <c r="B3" s="77"/>
      <c r="C3" s="77"/>
      <c r="D3" s="77"/>
      <c r="E3" s="77"/>
      <c r="F3" s="79"/>
      <c r="G3" s="79"/>
      <c r="H3" s="79"/>
      <c r="I3" s="79"/>
      <c r="J3" s="16"/>
      <c r="K3" s="16"/>
      <c r="L3" s="16"/>
      <c r="M3" s="5"/>
    </row>
    <row r="4" spans="1:13" ht="5.25" customHeight="1">
      <c r="A4" s="3"/>
      <c r="B4" s="77"/>
      <c r="C4" s="77"/>
      <c r="D4" s="77"/>
      <c r="E4" s="77"/>
      <c r="F4" s="79"/>
      <c r="G4" s="79"/>
      <c r="H4" s="79"/>
      <c r="I4" s="79"/>
      <c r="J4" s="16"/>
      <c r="K4" s="16"/>
      <c r="L4" s="16"/>
      <c r="M4" s="5"/>
    </row>
    <row r="5" spans="1:13" ht="0.75" customHeight="1">
      <c r="A5" s="3"/>
      <c r="B5" s="77"/>
      <c r="C5" s="77"/>
      <c r="D5" s="77"/>
      <c r="E5" s="77"/>
      <c r="F5" s="78"/>
      <c r="G5" s="78"/>
      <c r="H5" s="78"/>
      <c r="I5" s="78"/>
      <c r="J5" s="16"/>
      <c r="K5" s="16"/>
      <c r="L5" s="16"/>
      <c r="M5" s="5"/>
    </row>
    <row r="6" spans="1:13" ht="37.5">
      <c r="A6" s="3"/>
      <c r="B6" s="77"/>
      <c r="C6" s="77"/>
      <c r="D6" s="77"/>
      <c r="E6" s="77"/>
      <c r="F6" s="15" t="s">
        <v>0</v>
      </c>
      <c r="G6" s="16"/>
      <c r="H6" s="16"/>
      <c r="I6" s="16"/>
      <c r="J6" s="16"/>
      <c r="K6" s="16"/>
      <c r="L6" s="16"/>
      <c r="M6" s="5"/>
    </row>
    <row r="7" spans="1:13" ht="5.25" customHeight="1">
      <c r="A7" s="3"/>
      <c r="B7" s="18"/>
      <c r="C7" s="18"/>
      <c r="D7" s="18"/>
      <c r="E7" s="18"/>
      <c r="F7" s="19"/>
      <c r="G7" s="19"/>
      <c r="H7" s="19"/>
      <c r="I7" s="19"/>
      <c r="J7" s="17"/>
      <c r="K7" s="16"/>
      <c r="L7" s="16"/>
      <c r="M7" s="5"/>
    </row>
    <row r="8" spans="1:13">
      <c r="A8" s="3"/>
      <c r="B8" s="6"/>
      <c r="C8" s="6"/>
      <c r="D8" s="6"/>
      <c r="E8" s="7" t="s">
        <v>1</v>
      </c>
      <c r="F8" s="8">
        <v>1</v>
      </c>
      <c r="G8" s="8">
        <v>2</v>
      </c>
      <c r="H8" s="8">
        <v>3</v>
      </c>
      <c r="I8" s="8">
        <v>4</v>
      </c>
      <c r="J8" s="8">
        <v>5</v>
      </c>
      <c r="K8" s="6"/>
      <c r="L8" s="6"/>
      <c r="M8" s="5"/>
    </row>
    <row r="9" spans="1:13">
      <c r="A9" s="9"/>
      <c r="B9" s="10" t="s">
        <v>22</v>
      </c>
      <c r="C9" s="10"/>
      <c r="D9" s="11" t="s">
        <v>2</v>
      </c>
      <c r="E9" s="11" t="s">
        <v>3</v>
      </c>
      <c r="F9" s="8" t="s">
        <v>4</v>
      </c>
      <c r="G9" s="8" t="s">
        <v>5</v>
      </c>
      <c r="H9" s="8" t="s">
        <v>4</v>
      </c>
      <c r="I9" s="8" t="s">
        <v>6</v>
      </c>
      <c r="J9" s="8" t="s">
        <v>4</v>
      </c>
      <c r="K9" s="12" t="s">
        <v>7</v>
      </c>
      <c r="L9" s="22" t="s">
        <v>23</v>
      </c>
      <c r="M9" s="13"/>
    </row>
    <row r="10" spans="1:13" ht="7.5" customHeight="1" thickBot="1">
      <c r="A10" s="3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M10" s="5"/>
    </row>
    <row r="11" spans="1:13" ht="60">
      <c r="A11" s="14">
        <v>332.99998952923397</v>
      </c>
      <c r="B11" s="43">
        <v>1</v>
      </c>
      <c r="C11" s="74" t="s">
        <v>44</v>
      </c>
      <c r="D11" s="70" t="s">
        <v>6</v>
      </c>
      <c r="E11" s="70" t="s">
        <v>11</v>
      </c>
      <c r="F11" s="57">
        <f>'[2]1-1'!Result</f>
        <v>117.5</v>
      </c>
      <c r="G11" s="57">
        <f>'[2]1-2'!Result</f>
        <v>101.5</v>
      </c>
      <c r="H11" s="57">
        <f>'[2]1-3'!Result</f>
        <v>123.5</v>
      </c>
      <c r="I11" s="57">
        <f>'[2]1-4'!Result</f>
        <v>120.5</v>
      </c>
      <c r="J11" s="57">
        <f>'[2]1-5'!Result</f>
        <v>125</v>
      </c>
      <c r="K11" s="57">
        <v>361.5</v>
      </c>
      <c r="L11" s="58">
        <v>1</v>
      </c>
      <c r="M11" s="14" t="e">
        <v>#N/A</v>
      </c>
    </row>
    <row r="12" spans="1:13" ht="60">
      <c r="A12" s="14">
        <v>329.99999948914399</v>
      </c>
      <c r="B12" s="47">
        <v>2</v>
      </c>
      <c r="C12" s="75"/>
      <c r="D12" s="69" t="s">
        <v>9</v>
      </c>
      <c r="E12" s="69" t="s">
        <v>10</v>
      </c>
      <c r="F12" s="36">
        <f>'[2]2-1'!Result</f>
        <v>116</v>
      </c>
      <c r="G12" s="36">
        <f>'[2]2-2'!Result</f>
        <v>115.5</v>
      </c>
      <c r="H12" s="36">
        <f>'[2]2-3'!Result</f>
        <v>119</v>
      </c>
      <c r="I12" s="36">
        <f>'[2]2-4'!Result</f>
        <v>123.5</v>
      </c>
      <c r="J12" s="36">
        <f>'[2]2-5'!Result</f>
        <v>131</v>
      </c>
      <c r="K12" s="36">
        <v>358.5</v>
      </c>
      <c r="L12" s="60">
        <v>2</v>
      </c>
      <c r="M12" s="14" t="e">
        <v>#N/A</v>
      </c>
    </row>
    <row r="13" spans="1:13" ht="60.75" thickBot="1">
      <c r="A13" s="14">
        <v>328.99997952914401</v>
      </c>
      <c r="B13" s="50">
        <v>3</v>
      </c>
      <c r="C13" s="76"/>
      <c r="D13" s="71" t="s">
        <v>6</v>
      </c>
      <c r="E13" s="71" t="s">
        <v>8</v>
      </c>
      <c r="F13" s="64">
        <f>'[2]3-1'!Result</f>
        <v>105</v>
      </c>
      <c r="G13" s="64">
        <f>'[2]3-2'!Result</f>
        <v>107.5</v>
      </c>
      <c r="H13" s="64">
        <f>'[2]3-3'!Result</f>
        <v>111</v>
      </c>
      <c r="I13" s="64">
        <f>'[2]3-4'!Result</f>
        <v>123</v>
      </c>
      <c r="J13" s="64">
        <f>'[2]3-5'!Result</f>
        <v>124</v>
      </c>
      <c r="K13" s="64">
        <v>341.5</v>
      </c>
      <c r="L13" s="65">
        <v>3</v>
      </c>
      <c r="M13" s="14" t="e">
        <v>#N/A</v>
      </c>
    </row>
    <row r="14" spans="1:13" ht="4.5" customHeight="1" thickBot="1"/>
    <row r="15" spans="1:13" ht="60">
      <c r="A15" s="14">
        <v>332.99998952923397</v>
      </c>
      <c r="B15" s="43">
        <v>5</v>
      </c>
      <c r="C15" s="74" t="s">
        <v>42</v>
      </c>
      <c r="D15" s="44" t="s">
        <v>6</v>
      </c>
      <c r="E15" s="44" t="s">
        <v>8</v>
      </c>
      <c r="F15" s="45">
        <v>116.5</v>
      </c>
      <c r="G15" s="45">
        <v>110</v>
      </c>
      <c r="H15" s="45">
        <v>127.5</v>
      </c>
      <c r="I15" s="45">
        <v>130</v>
      </c>
      <c r="J15" s="45">
        <v>133</v>
      </c>
      <c r="K15" s="45">
        <v>373.99999966921399</v>
      </c>
      <c r="L15" s="46">
        <v>1</v>
      </c>
      <c r="M15" s="14" t="e">
        <v>#N/A</v>
      </c>
    </row>
    <row r="16" spans="1:13" ht="60">
      <c r="A16" s="14">
        <v>329.99999948914399</v>
      </c>
      <c r="B16" s="47">
        <v>6</v>
      </c>
      <c r="C16" s="75"/>
      <c r="D16" s="21" t="s">
        <v>9</v>
      </c>
      <c r="E16" s="21" t="s">
        <v>10</v>
      </c>
      <c r="F16" s="20">
        <v>120.5</v>
      </c>
      <c r="G16" s="20">
        <v>116</v>
      </c>
      <c r="H16" s="20">
        <v>122</v>
      </c>
      <c r="I16" s="20">
        <v>126.5</v>
      </c>
      <c r="J16" s="20">
        <v>135</v>
      </c>
      <c r="K16" s="20">
        <v>368.99999961936402</v>
      </c>
      <c r="L16" s="48">
        <v>2</v>
      </c>
      <c r="M16" s="14" t="e">
        <v>#N/A</v>
      </c>
    </row>
    <row r="17" spans="1:13" ht="60">
      <c r="A17" s="14">
        <v>328.99997952914401</v>
      </c>
      <c r="B17" s="47">
        <v>7</v>
      </c>
      <c r="C17" s="75"/>
      <c r="D17" s="21" t="s">
        <v>6</v>
      </c>
      <c r="E17" s="21" t="s">
        <v>11</v>
      </c>
      <c r="F17" s="20">
        <v>110.5</v>
      </c>
      <c r="G17" s="20">
        <v>112</v>
      </c>
      <c r="H17" s="20">
        <v>118</v>
      </c>
      <c r="I17" s="20">
        <v>114.5</v>
      </c>
      <c r="J17" s="20">
        <v>118.5</v>
      </c>
      <c r="K17" s="20">
        <v>344.49999954923402</v>
      </c>
      <c r="L17" s="48">
        <v>3</v>
      </c>
      <c r="M17" s="14" t="e">
        <v>#N/A</v>
      </c>
    </row>
    <row r="18" spans="1:13" ht="60">
      <c r="A18" s="14">
        <v>368.99999961936402</v>
      </c>
      <c r="B18" s="47">
        <v>2</v>
      </c>
      <c r="C18" s="75"/>
      <c r="D18" s="21" t="s">
        <v>12</v>
      </c>
      <c r="E18" s="21" t="s">
        <v>13</v>
      </c>
      <c r="F18" s="20">
        <v>115</v>
      </c>
      <c r="G18" s="20">
        <v>106.5</v>
      </c>
      <c r="H18" s="20">
        <v>110</v>
      </c>
      <c r="I18" s="20">
        <v>119</v>
      </c>
      <c r="J18" s="20">
        <v>113</v>
      </c>
      <c r="K18" s="20">
        <v>337.99999948927399</v>
      </c>
      <c r="L18" s="49">
        <v>4</v>
      </c>
      <c r="M18" s="14" t="e">
        <v>#N/A</v>
      </c>
    </row>
    <row r="19" spans="1:13" ht="60">
      <c r="A19" s="14">
        <v>337.99999948927399</v>
      </c>
      <c r="B19" s="47">
        <v>4</v>
      </c>
      <c r="C19" s="75"/>
      <c r="D19" s="21" t="s">
        <v>14</v>
      </c>
      <c r="E19" s="21" t="s">
        <v>15</v>
      </c>
      <c r="F19" s="20">
        <v>104</v>
      </c>
      <c r="G19" s="20">
        <v>102.5</v>
      </c>
      <c r="H19" s="20">
        <v>110</v>
      </c>
      <c r="I19" s="20">
        <v>119</v>
      </c>
      <c r="J19" s="20">
        <v>121</v>
      </c>
      <c r="K19" s="20">
        <v>332.99998952923397</v>
      </c>
      <c r="L19" s="49">
        <v>5</v>
      </c>
      <c r="M19" s="14" t="e">
        <v>#N/A</v>
      </c>
    </row>
    <row r="20" spans="1:13" ht="60">
      <c r="A20" s="14">
        <v>172.959999659304</v>
      </c>
      <c r="B20" s="47">
        <v>9</v>
      </c>
      <c r="C20" s="75"/>
      <c r="D20" s="21" t="s">
        <v>16</v>
      </c>
      <c r="E20" s="21" t="s">
        <v>17</v>
      </c>
      <c r="F20" s="20">
        <v>109.5</v>
      </c>
      <c r="G20" s="20">
        <v>98.5</v>
      </c>
      <c r="H20" s="20">
        <v>106.5</v>
      </c>
      <c r="I20" s="20">
        <v>116</v>
      </c>
      <c r="J20" s="20">
        <v>114</v>
      </c>
      <c r="K20" s="20">
        <v>329.99999948914399</v>
      </c>
      <c r="L20" s="49">
        <v>6</v>
      </c>
      <c r="M20" s="14" t="e">
        <v>#N/A</v>
      </c>
    </row>
    <row r="21" spans="1:13" ht="60">
      <c r="A21" s="14">
        <v>322.499989499224</v>
      </c>
      <c r="B21" s="47">
        <v>8</v>
      </c>
      <c r="C21" s="75"/>
      <c r="D21" s="21" t="s">
        <v>14</v>
      </c>
      <c r="E21" s="21" t="s">
        <v>18</v>
      </c>
      <c r="F21" s="20">
        <v>109</v>
      </c>
      <c r="G21" s="20">
        <v>100</v>
      </c>
      <c r="H21" s="20">
        <v>105</v>
      </c>
      <c r="I21" s="20">
        <v>118</v>
      </c>
      <c r="J21" s="20">
        <v>115</v>
      </c>
      <c r="K21" s="20">
        <v>328.99997952914401</v>
      </c>
      <c r="L21" s="49">
        <v>7</v>
      </c>
      <c r="M21" s="14" t="e">
        <v>#N/A</v>
      </c>
    </row>
    <row r="22" spans="1:13" ht="60">
      <c r="A22" s="14">
        <v>344.49999954923402</v>
      </c>
      <c r="B22" s="47">
        <v>3</v>
      </c>
      <c r="C22" s="75"/>
      <c r="D22" s="21" t="s">
        <v>19</v>
      </c>
      <c r="E22" s="21" t="s">
        <v>20</v>
      </c>
      <c r="F22" s="20">
        <v>99.5</v>
      </c>
      <c r="G22" s="20">
        <v>103</v>
      </c>
      <c r="H22" s="20">
        <v>104.5</v>
      </c>
      <c r="I22" s="20">
        <v>115</v>
      </c>
      <c r="J22" s="20">
        <v>119</v>
      </c>
      <c r="K22" s="20">
        <v>322.499989499224</v>
      </c>
      <c r="L22" s="49">
        <v>8</v>
      </c>
      <c r="M22" s="14" t="e">
        <v>#N/A</v>
      </c>
    </row>
    <row r="23" spans="1:13" ht="60.75" thickBot="1">
      <c r="A23" s="14">
        <v>373.99999966921399</v>
      </c>
      <c r="B23" s="50">
        <v>1</v>
      </c>
      <c r="C23" s="76"/>
      <c r="D23" s="51" t="s">
        <v>6</v>
      </c>
      <c r="E23" s="51" t="s">
        <v>21</v>
      </c>
      <c r="F23" s="52">
        <v>46</v>
      </c>
      <c r="G23" s="52">
        <v>59</v>
      </c>
      <c r="H23" s="52">
        <v>58</v>
      </c>
      <c r="I23" s="52">
        <v>61</v>
      </c>
      <c r="J23" s="52">
        <v>56</v>
      </c>
      <c r="K23" s="52">
        <v>172.959999659304</v>
      </c>
      <c r="L23" s="53">
        <v>9</v>
      </c>
      <c r="M23" s="14" t="e">
        <v>#N/A</v>
      </c>
    </row>
    <row r="25" spans="1:13">
      <c r="B25" s="23"/>
      <c r="C25" s="23"/>
      <c r="D25" s="24" t="s">
        <v>24</v>
      </c>
      <c r="E25" s="23"/>
      <c r="F25" s="23" t="s">
        <v>25</v>
      </c>
      <c r="G25" s="23"/>
      <c r="H25" s="23"/>
      <c r="I25" s="23"/>
      <c r="J25" s="23"/>
      <c r="K25" s="23"/>
      <c r="L25" s="23"/>
    </row>
    <row r="26" spans="1:13">
      <c r="D26" s="24" t="s">
        <v>26</v>
      </c>
      <c r="E26" s="23"/>
      <c r="F26" s="23" t="s">
        <v>27</v>
      </c>
      <c r="G26" s="23"/>
      <c r="H26" s="23"/>
    </row>
  </sheetData>
  <mergeCells count="11">
    <mergeCell ref="C15:C23"/>
    <mergeCell ref="B5:E5"/>
    <mergeCell ref="F5:I5"/>
    <mergeCell ref="B6:E6"/>
    <mergeCell ref="B2:E2"/>
    <mergeCell ref="F2:I2"/>
    <mergeCell ref="B3:E3"/>
    <mergeCell ref="F3:I3"/>
    <mergeCell ref="B4:E4"/>
    <mergeCell ref="F4:I4"/>
    <mergeCell ref="C11:C13"/>
  </mergeCells>
  <conditionalFormatting sqref="L11:L13">
    <cfRule type="cellIs" dxfId="64" priority="19" stopIfTrue="1" operator="between">
      <formula>1</formula>
      <formula>3</formula>
    </cfRule>
  </conditionalFormatting>
  <conditionalFormatting sqref="K11:L13">
    <cfRule type="expression" dxfId="63" priority="18">
      <formula>IF(ISERROR($J$11),TRUE,FALSE)</formula>
    </cfRule>
  </conditionalFormatting>
  <conditionalFormatting sqref="D13">
    <cfRule type="duplicateValues" dxfId="62" priority="17"/>
  </conditionalFormatting>
  <conditionalFormatting sqref="E11:E13">
    <cfRule type="expression" dxfId="61" priority="16">
      <formula>D11=$I$14</formula>
    </cfRule>
  </conditionalFormatting>
  <conditionalFormatting sqref="E13">
    <cfRule type="expression" dxfId="60" priority="15">
      <formula>D13=$I$14</formula>
    </cfRule>
  </conditionalFormatting>
  <conditionalFormatting sqref="D12">
    <cfRule type="duplicateValues" dxfId="59" priority="14"/>
  </conditionalFormatting>
  <conditionalFormatting sqref="E12">
    <cfRule type="expression" dxfId="58" priority="13">
      <formula>D12=$I$14</formula>
    </cfRule>
  </conditionalFormatting>
  <conditionalFormatting sqref="E12">
    <cfRule type="expression" dxfId="57" priority="12">
      <formula>D12=$I$14</formula>
    </cfRule>
  </conditionalFormatting>
  <conditionalFormatting sqref="E12">
    <cfRule type="expression" dxfId="56" priority="11">
      <formula>D12=$I$14</formula>
    </cfRule>
  </conditionalFormatting>
  <conditionalFormatting sqref="E13">
    <cfRule type="expression" dxfId="55" priority="10">
      <formula>D13=$I$14</formula>
    </cfRule>
  </conditionalFormatting>
  <conditionalFormatting sqref="E11:E13">
    <cfRule type="expression" dxfId="54" priority="9">
      <formula>D11=$I$17</formula>
    </cfRule>
  </conditionalFormatting>
  <conditionalFormatting sqref="E12:E13">
    <cfRule type="expression" dxfId="53" priority="8">
      <formula>D12=$I$17</formula>
    </cfRule>
  </conditionalFormatting>
  <conditionalFormatting sqref="D11:D13">
    <cfRule type="duplicateValues" dxfId="52" priority="7"/>
  </conditionalFormatting>
  <conditionalFormatting sqref="E13">
    <cfRule type="expression" dxfId="51" priority="6">
      <formula>D13=$I$17</formula>
    </cfRule>
  </conditionalFormatting>
  <conditionalFormatting sqref="E13">
    <cfRule type="expression" dxfId="50" priority="5">
      <formula>D13=$I$17</formula>
    </cfRule>
  </conditionalFormatting>
  <conditionalFormatting sqref="E12">
    <cfRule type="expression" dxfId="49" priority="4">
      <formula>D12=$I$17</formula>
    </cfRule>
  </conditionalFormatting>
  <conditionalFormatting sqref="E12">
    <cfRule type="expression" dxfId="48" priority="3">
      <formula>D12=$I$17</formula>
    </cfRule>
  </conditionalFormatting>
  <conditionalFormatting sqref="E12">
    <cfRule type="expression" dxfId="47" priority="2">
      <formula>D12=$I$17</formula>
    </cfRule>
  </conditionalFormatting>
  <conditionalFormatting sqref="E13">
    <cfRule type="expression" dxfId="46" priority="1">
      <formula>D13=$I$17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topLeftCell="B4" workbookViewId="0">
      <selection activeCell="S8" sqref="S8"/>
    </sheetView>
  </sheetViews>
  <sheetFormatPr defaultColWidth="11.42578125" defaultRowHeight="12.75"/>
  <cols>
    <col min="1" max="1" width="1.28515625" style="38" hidden="1" customWidth="1"/>
    <col min="2" max="2" width="7.42578125" style="28" bestFit="1" customWidth="1"/>
    <col min="3" max="3" width="6.28515625" style="28" customWidth="1"/>
    <col min="4" max="4" width="50" style="28" customWidth="1"/>
    <col min="5" max="9" width="7" style="28" customWidth="1"/>
    <col min="10" max="10" width="7.85546875" style="28" customWidth="1"/>
    <col min="11" max="11" width="7" style="28" customWidth="1"/>
    <col min="12" max="12" width="1.28515625" style="28" hidden="1" customWidth="1"/>
    <col min="13" max="13" width="5.140625" style="28" customWidth="1"/>
    <col min="14" max="14" width="2.140625" style="28" hidden="1" customWidth="1"/>
    <col min="15" max="15" width="2.28515625" style="28" hidden="1" customWidth="1"/>
    <col min="16" max="16" width="2.5703125" style="28" hidden="1" customWidth="1"/>
    <col min="17" max="17" width="2.28515625" style="28" hidden="1" customWidth="1"/>
    <col min="18" max="18" width="4.7109375" style="28" hidden="1" customWidth="1"/>
    <col min="19" max="16384" width="11.42578125" style="28"/>
  </cols>
  <sheetData>
    <row r="1" spans="1:18" ht="6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8" ht="15.75" customHeight="1">
      <c r="A2" s="25"/>
      <c r="B2" s="77"/>
      <c r="C2" s="77"/>
      <c r="D2" s="77"/>
      <c r="E2" s="79"/>
      <c r="F2" s="79"/>
      <c r="G2" s="79"/>
      <c r="H2" s="79"/>
      <c r="I2" s="16"/>
      <c r="J2" s="16"/>
      <c r="K2" s="16"/>
      <c r="L2" s="27"/>
    </row>
    <row r="3" spans="1:18" ht="29.25" customHeight="1">
      <c r="A3" s="25"/>
      <c r="B3" s="77"/>
      <c r="C3" s="77"/>
      <c r="D3" s="77"/>
      <c r="E3" s="79"/>
      <c r="F3" s="79"/>
      <c r="G3" s="79"/>
      <c r="H3" s="79"/>
      <c r="I3" s="16"/>
      <c r="J3" s="16"/>
      <c r="K3" s="16"/>
      <c r="L3" s="27"/>
    </row>
    <row r="4" spans="1:18" ht="13.5" customHeight="1">
      <c r="A4" s="25"/>
      <c r="B4" s="77"/>
      <c r="C4" s="77"/>
      <c r="D4" s="77"/>
      <c r="E4" s="79"/>
      <c r="F4" s="79"/>
      <c r="G4" s="79"/>
      <c r="H4" s="79"/>
      <c r="I4" s="16"/>
      <c r="J4" s="16"/>
      <c r="K4" s="16"/>
      <c r="L4" s="27"/>
    </row>
    <row r="5" spans="1:18" ht="4.7" customHeight="1">
      <c r="A5" s="25"/>
      <c r="B5" s="77"/>
      <c r="C5" s="77"/>
      <c r="D5" s="77"/>
      <c r="E5" s="78"/>
      <c r="F5" s="78"/>
      <c r="G5" s="78"/>
      <c r="H5" s="78"/>
      <c r="I5" s="16"/>
      <c r="J5" s="16"/>
      <c r="K5" s="16"/>
      <c r="L5" s="27"/>
    </row>
    <row r="6" spans="1:18" ht="36" customHeight="1">
      <c r="A6" s="25"/>
      <c r="B6" s="77"/>
      <c r="C6" s="77"/>
      <c r="D6" s="77"/>
      <c r="E6" s="29" t="str">
        <f>Kata</f>
        <v>Katame No Kata</v>
      </c>
      <c r="F6" s="16"/>
      <c r="G6" s="16"/>
      <c r="H6" s="16"/>
      <c r="I6" s="16"/>
      <c r="J6" s="16"/>
      <c r="K6" s="16"/>
      <c r="L6" s="27"/>
    </row>
    <row r="7" spans="1:18" ht="24" customHeight="1">
      <c r="A7" s="25"/>
      <c r="B7" s="18"/>
      <c r="C7" s="18"/>
      <c r="D7" s="18"/>
      <c r="E7" s="19"/>
      <c r="F7" s="19"/>
      <c r="G7" s="19"/>
      <c r="H7" s="19"/>
      <c r="I7" s="17" t="str">
        <f>TypeComp</f>
        <v>Финал</v>
      </c>
      <c r="J7" s="16"/>
      <c r="K7" s="16"/>
      <c r="L7" s="27"/>
    </row>
    <row r="8" spans="1:18">
      <c r="A8" s="25"/>
      <c r="B8" s="6"/>
      <c r="C8" s="6"/>
      <c r="D8" s="7" t="s">
        <v>1</v>
      </c>
      <c r="E8" s="8">
        <v>1</v>
      </c>
      <c r="F8" s="8">
        <v>2</v>
      </c>
      <c r="G8" s="8">
        <v>3</v>
      </c>
      <c r="H8" s="8">
        <v>4</v>
      </c>
      <c r="I8" s="8">
        <v>5</v>
      </c>
      <c r="J8" s="6"/>
      <c r="K8" s="6"/>
      <c r="L8" s="27"/>
    </row>
    <row r="9" spans="1:18" s="33" customFormat="1" ht="17.100000000000001" customHeight="1">
      <c r="A9" s="30"/>
      <c r="B9" s="10" t="s">
        <v>28</v>
      </c>
      <c r="C9" s="31" t="s">
        <v>2</v>
      </c>
      <c r="D9" s="11" t="s">
        <v>3</v>
      </c>
      <c r="E9" s="8" t="str">
        <f>[1]Start!C22</f>
        <v>СПБ</v>
      </c>
      <c r="F9" s="8" t="str">
        <f>[1]Start!C23</f>
        <v>КрасД</v>
      </c>
      <c r="G9" s="8" t="str">
        <f>[1]Start!C24</f>
        <v>СПБ</v>
      </c>
      <c r="H9" s="8" t="str">
        <f>[1]Start!C25</f>
        <v>МОС</v>
      </c>
      <c r="I9" s="8" t="str">
        <f>[1]Start!C26</f>
        <v>СПБ</v>
      </c>
      <c r="J9" s="12" t="s">
        <v>7</v>
      </c>
      <c r="K9" s="10" t="s">
        <v>29</v>
      </c>
      <c r="L9" s="32"/>
      <c r="N9" s="34" t="s">
        <v>30</v>
      </c>
      <c r="O9" s="34" t="s">
        <v>31</v>
      </c>
      <c r="P9" s="34" t="s">
        <v>32</v>
      </c>
      <c r="Q9" s="34" t="s">
        <v>33</v>
      </c>
      <c r="R9" s="34" t="s">
        <v>34</v>
      </c>
    </row>
    <row r="10" spans="1:18" ht="6" customHeight="1" thickBot="1">
      <c r="A10" s="25"/>
      <c r="B10" s="1"/>
      <c r="C10" s="1"/>
      <c r="D10" s="2"/>
      <c r="E10" s="1"/>
      <c r="F10" s="1"/>
      <c r="G10" s="1"/>
      <c r="H10" s="1"/>
      <c r="I10" s="1"/>
      <c r="J10" s="1"/>
      <c r="K10" s="1"/>
      <c r="L10" s="27"/>
      <c r="N10" s="1"/>
      <c r="O10" s="1"/>
      <c r="P10" s="1"/>
      <c r="Q10" s="1"/>
      <c r="R10" s="1"/>
    </row>
    <row r="11" spans="1:18" ht="57" customHeight="1">
      <c r="A11" s="35">
        <f>LARGE(J:J,B11)</f>
        <v>277.99982952906998</v>
      </c>
      <c r="B11" s="54">
        <v>4</v>
      </c>
      <c r="C11" s="55" t="s">
        <v>12</v>
      </c>
      <c r="D11" s="56" t="s">
        <v>35</v>
      </c>
      <c r="E11" s="57">
        <f>'[1]4-1'!Result</f>
        <v>137</v>
      </c>
      <c r="F11" s="57">
        <f>'[1]4-2'!Result</f>
        <v>138</v>
      </c>
      <c r="G11" s="57">
        <f>'[1]4-3'!Result</f>
        <v>146</v>
      </c>
      <c r="H11" s="57">
        <f>'[1]4-4'!Result</f>
        <v>143.5</v>
      </c>
      <c r="I11" s="57">
        <f>'[1]4-5'!Result</f>
        <v>124</v>
      </c>
      <c r="J11" s="57">
        <f>HLOOKUP(B11&amp;"-3J",[1]Score!$1:$20,20,0)+VLOOKUP("Total "&amp;B11,[1]Detail!A:J,10,0)-1</f>
        <v>418.49999976940001</v>
      </c>
      <c r="K11" s="58">
        <f>IF(J11=ValMax,COUNTA(B:B)-1,VLOOKUP(J11,A:B,2,0)-COUNTIF(J:J,ValMax))</f>
        <v>1</v>
      </c>
      <c r="L11" s="35" t="e">
        <f>IF([1]!Stop=0,VLOOKUP(K11,M11,1,0),IF(J11=ValMax,VLOOKUP(K11,M11,1,0),B11))</f>
        <v>#N/A</v>
      </c>
      <c r="N11" s="37"/>
      <c r="O11" s="37"/>
      <c r="P11" s="37"/>
      <c r="Q11" s="37"/>
      <c r="R11" s="37"/>
    </row>
    <row r="12" spans="1:18" ht="57" customHeight="1">
      <c r="A12" s="35">
        <f>LARGE(J:J,B12)</f>
        <v>310.99993948922003</v>
      </c>
      <c r="B12" s="59">
        <v>2</v>
      </c>
      <c r="C12" s="41" t="s">
        <v>36</v>
      </c>
      <c r="D12" s="42" t="s">
        <v>37</v>
      </c>
      <c r="E12" s="36">
        <f>'[1]2-1'!Result</f>
        <v>96</v>
      </c>
      <c r="F12" s="36">
        <f>'[1]2-2'!Result</f>
        <v>92.5</v>
      </c>
      <c r="G12" s="36">
        <f>'[1]2-3'!Result</f>
        <v>109</v>
      </c>
      <c r="H12" s="36">
        <f>'[1]2-4'!Result</f>
        <v>107</v>
      </c>
      <c r="I12" s="36">
        <f>'[1]2-5'!Result</f>
        <v>108</v>
      </c>
      <c r="J12" s="36">
        <f>HLOOKUP(B12&amp;"-3J",[1]Score!$1:$20,20,0)+VLOOKUP("Total "&amp;B12,[1]Detail!A:J,10,0)-1</f>
        <v>310.99993948922003</v>
      </c>
      <c r="K12" s="60">
        <f>IF(J12=ValMax,COUNTA(B:B)-1,VLOOKUP(J12,A:B,2,0)-COUNTIF(J:J,ValMax))</f>
        <v>2</v>
      </c>
      <c r="L12" s="35" t="e">
        <f>IF([1]!Stop=0,VLOOKUP(K12,M12,1,0),IF(J12=ValMax,VLOOKUP(K12,M12,1,0),B12))</f>
        <v>#N/A</v>
      </c>
      <c r="N12" s="37"/>
      <c r="O12" s="37"/>
      <c r="P12" s="37"/>
      <c r="Q12" s="37"/>
      <c r="R12" s="37"/>
    </row>
    <row r="13" spans="1:18" ht="57" customHeight="1">
      <c r="A13" s="35">
        <f>LARGE(J:J,B13)</f>
        <v>299.49988952913998</v>
      </c>
      <c r="B13" s="59">
        <v>3</v>
      </c>
      <c r="C13" s="41" t="s">
        <v>36</v>
      </c>
      <c r="D13" s="42" t="s">
        <v>38</v>
      </c>
      <c r="E13" s="36">
        <f>'[1]3-1'!Result</f>
        <v>107</v>
      </c>
      <c r="F13" s="36">
        <f>'[1]3-2'!Result</f>
        <v>90.5</v>
      </c>
      <c r="G13" s="36">
        <f>'[1]3-3'!Result</f>
        <v>94</v>
      </c>
      <c r="H13" s="36">
        <f>'[1]3-4'!Result</f>
        <v>98.5</v>
      </c>
      <c r="I13" s="36">
        <f>'[1]3-5'!Result</f>
        <v>107</v>
      </c>
      <c r="J13" s="36">
        <f>HLOOKUP(B13&amp;"-3J",[1]Score!$1:$20,20,0)+VLOOKUP("Total "&amp;B13,[1]Detail!A:J,10,0)-1</f>
        <v>299.49988952913998</v>
      </c>
      <c r="K13" s="60">
        <f>IF(J13=ValMax,COUNTA(B:B)-1,VLOOKUP(J13,A:B,2,0)-COUNTIF(J:J,ValMax))</f>
        <v>3</v>
      </c>
      <c r="L13" s="35" t="e">
        <f>IF([1]!Stop=0,VLOOKUP(K13,M13,1,0),IF(J13=ValMax,VLOOKUP(K13,M13,1,0),B13))</f>
        <v>#N/A</v>
      </c>
      <c r="N13" s="37"/>
      <c r="O13" s="37"/>
      <c r="P13" s="37"/>
      <c r="Q13" s="37"/>
      <c r="R13" s="37"/>
    </row>
    <row r="14" spans="1:18" ht="63.75" customHeight="1" thickBot="1">
      <c r="A14" s="35">
        <f>LARGE(J:J,B14)</f>
        <v>418.49999976940001</v>
      </c>
      <c r="B14" s="61">
        <v>1</v>
      </c>
      <c r="C14" s="62" t="s">
        <v>14</v>
      </c>
      <c r="D14" s="63" t="s">
        <v>39</v>
      </c>
      <c r="E14" s="64">
        <f>'[1]1-1'!Result</f>
        <v>99</v>
      </c>
      <c r="F14" s="64">
        <f>'[1]1-2'!Result</f>
        <v>74.5</v>
      </c>
      <c r="G14" s="64">
        <f>'[1]1-3'!Result</f>
        <v>90.5</v>
      </c>
      <c r="H14" s="64">
        <f>'[1]1-4'!Result</f>
        <v>90.5</v>
      </c>
      <c r="I14" s="64">
        <f>'[1]1-5'!Result</f>
        <v>97</v>
      </c>
      <c r="J14" s="64">
        <f>HLOOKUP(B14&amp;"-3J",[1]Score!$1:$20,20,0)+VLOOKUP("Total "&amp;B14,[1]Detail!A:J,10,0)-1</f>
        <v>277.99982952906998</v>
      </c>
      <c r="K14" s="65">
        <f>IF(J14=ValMax,COUNTA(B:B)-1,VLOOKUP(J14,A:B,2,0)-COUNTIF(J:J,ValMax))</f>
        <v>4</v>
      </c>
      <c r="L14" s="35" t="e">
        <f>IF([1]!Stop=0,VLOOKUP(K14,M14,1,0),IF(J14=ValMax,VLOOKUP(K14,M14,1,0),B14))</f>
        <v>#N/A</v>
      </c>
      <c r="N14" s="37"/>
      <c r="O14" s="37"/>
      <c r="P14" s="37"/>
      <c r="Q14" s="37"/>
      <c r="R14" s="37"/>
    </row>
    <row r="15" spans="1:18">
      <c r="N15" s="37"/>
      <c r="O15" s="37"/>
      <c r="P15" s="37"/>
      <c r="Q15" s="37"/>
      <c r="R15" s="37"/>
    </row>
    <row r="16" spans="1:18">
      <c r="N16" s="37"/>
      <c r="O16" s="37"/>
      <c r="P16" s="37"/>
      <c r="Q16" s="37"/>
      <c r="R16" s="37"/>
    </row>
    <row r="17" spans="4:18">
      <c r="D17" s="28" t="s">
        <v>24</v>
      </c>
      <c r="E17" s="28" t="s">
        <v>25</v>
      </c>
      <c r="N17" s="37"/>
      <c r="O17" s="37"/>
      <c r="P17" s="37"/>
      <c r="Q17" s="37"/>
      <c r="R17" s="37"/>
    </row>
    <row r="18" spans="4:18">
      <c r="D18" s="28" t="s">
        <v>26</v>
      </c>
      <c r="E18" s="28" t="s">
        <v>27</v>
      </c>
    </row>
  </sheetData>
  <mergeCells count="9">
    <mergeCell ref="B5:D5"/>
    <mergeCell ref="E5:H5"/>
    <mergeCell ref="B6:D6"/>
    <mergeCell ref="B2:D2"/>
    <mergeCell ref="E2:H2"/>
    <mergeCell ref="B3:D3"/>
    <mergeCell ref="E3:H3"/>
    <mergeCell ref="B4:D4"/>
    <mergeCell ref="E4:H4"/>
  </mergeCells>
  <conditionalFormatting sqref="K11:K14">
    <cfRule type="cellIs" dxfId="45" priority="19" stopIfTrue="1" operator="between">
      <formula>1</formula>
      <formula>3</formula>
    </cfRule>
  </conditionalFormatting>
  <conditionalFormatting sqref="E11:K14">
    <cfRule type="expression" dxfId="44" priority="18">
      <formula>IF(ISERROR($J$11),TRUE,FALSE)</formula>
    </cfRule>
  </conditionalFormatting>
  <conditionalFormatting sqref="D11:D14">
    <cfRule type="expression" dxfId="43" priority="17">
      <formula>C11=$I$15</formula>
    </cfRule>
  </conditionalFormatting>
  <conditionalFormatting sqref="C11">
    <cfRule type="duplicateValues" dxfId="42" priority="16"/>
  </conditionalFormatting>
  <conditionalFormatting sqref="D12">
    <cfRule type="expression" dxfId="41" priority="15">
      <formula>C12=$I$15</formula>
    </cfRule>
  </conditionalFormatting>
  <conditionalFormatting sqref="C12">
    <cfRule type="duplicateValues" dxfId="40" priority="14"/>
  </conditionalFormatting>
  <conditionalFormatting sqref="D13">
    <cfRule type="expression" dxfId="39" priority="13">
      <formula>C13=$I$15</formula>
    </cfRule>
  </conditionalFormatting>
  <conditionalFormatting sqref="C13">
    <cfRule type="duplicateValues" dxfId="38" priority="12"/>
  </conditionalFormatting>
  <conditionalFormatting sqref="D14">
    <cfRule type="expression" dxfId="37" priority="11">
      <formula>C14=$I$15</formula>
    </cfRule>
  </conditionalFormatting>
  <conditionalFormatting sqref="C14">
    <cfRule type="duplicateValues" dxfId="36" priority="10"/>
  </conditionalFormatting>
  <conditionalFormatting sqref="D14">
    <cfRule type="expression" dxfId="35" priority="9">
      <formula>C14=$I$15</formula>
    </cfRule>
  </conditionalFormatting>
  <conditionalFormatting sqref="D11">
    <cfRule type="expression" dxfId="34" priority="8">
      <formula>C11=$I$15</formula>
    </cfRule>
  </conditionalFormatting>
  <conditionalFormatting sqref="D12:D14">
    <cfRule type="expression" dxfId="33" priority="7">
      <formula>C12=$I$15</formula>
    </cfRule>
  </conditionalFormatting>
  <conditionalFormatting sqref="C11:C14">
    <cfRule type="duplicateValues" dxfId="32" priority="6"/>
  </conditionalFormatting>
  <conditionalFormatting sqref="E11:E14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1:F14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1:G14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:H14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:I14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opLeftCell="B1" workbookViewId="0">
      <selection activeCell="B15" sqref="A15:XFD16"/>
    </sheetView>
  </sheetViews>
  <sheetFormatPr defaultColWidth="11.42578125" defaultRowHeight="12.75"/>
  <cols>
    <col min="1" max="1" width="1" style="38" hidden="1" customWidth="1"/>
    <col min="2" max="2" width="7.42578125" style="28" bestFit="1" customWidth="1"/>
    <col min="3" max="3" width="6.28515625" style="28" customWidth="1"/>
    <col min="4" max="4" width="50" style="28" customWidth="1"/>
    <col min="5" max="9" width="7" style="28" customWidth="1"/>
    <col min="10" max="10" width="7.5703125" style="28" customWidth="1"/>
    <col min="11" max="11" width="7" style="28" customWidth="1"/>
    <col min="12" max="12" width="2.7109375" style="28" hidden="1" customWidth="1"/>
    <col min="13" max="13" width="2" style="28" hidden="1" customWidth="1"/>
    <col min="14" max="18" width="5.140625" style="28" hidden="1" customWidth="1"/>
    <col min="19" max="16384" width="11.42578125" style="28"/>
  </cols>
  <sheetData>
    <row r="1" spans="1:18" ht="7.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8" ht="15.75" customHeight="1">
      <c r="A2" s="25"/>
      <c r="B2" s="77"/>
      <c r="C2" s="77"/>
      <c r="D2" s="77"/>
      <c r="E2" s="79"/>
      <c r="F2" s="79"/>
      <c r="G2" s="79"/>
      <c r="H2" s="79"/>
      <c r="I2" s="16"/>
      <c r="J2" s="16"/>
      <c r="K2" s="16"/>
      <c r="L2" s="27"/>
    </row>
    <row r="3" spans="1:18" ht="36.75">
      <c r="A3" s="25"/>
      <c r="B3" s="77"/>
      <c r="C3" s="77"/>
      <c r="D3" s="77"/>
      <c r="E3" s="79"/>
      <c r="F3" s="79"/>
      <c r="G3" s="79"/>
      <c r="H3" s="79"/>
      <c r="I3" s="16"/>
      <c r="J3" s="16"/>
      <c r="K3" s="16"/>
      <c r="L3" s="27"/>
    </row>
    <row r="4" spans="1:18" ht="13.5" customHeight="1">
      <c r="A4" s="25"/>
      <c r="B4" s="77"/>
      <c r="C4" s="77"/>
      <c r="D4" s="77"/>
      <c r="E4" s="79"/>
      <c r="F4" s="79"/>
      <c r="G4" s="79"/>
      <c r="H4" s="79"/>
      <c r="I4" s="16"/>
      <c r="J4" s="16"/>
      <c r="K4" s="16"/>
      <c r="L4" s="27"/>
    </row>
    <row r="5" spans="1:18" ht="4.7" customHeight="1">
      <c r="A5" s="25"/>
      <c r="B5" s="77"/>
      <c r="C5" s="77"/>
      <c r="D5" s="77"/>
      <c r="E5" s="78"/>
      <c r="F5" s="78"/>
      <c r="G5" s="78"/>
      <c r="H5" s="78"/>
      <c r="I5" s="16"/>
      <c r="J5" s="16"/>
      <c r="K5" s="16"/>
      <c r="L5" s="27"/>
    </row>
    <row r="6" spans="1:18" ht="37.5">
      <c r="A6" s="25"/>
      <c r="B6" s="18"/>
      <c r="C6" s="18"/>
      <c r="D6" s="18"/>
      <c r="E6" s="29" t="s">
        <v>41</v>
      </c>
      <c r="F6" s="16"/>
      <c r="G6" s="16"/>
      <c r="H6" s="16"/>
      <c r="I6" s="16"/>
      <c r="J6" s="16"/>
      <c r="K6" s="16"/>
      <c r="L6" s="27"/>
    </row>
    <row r="7" spans="1:18" ht="24" customHeight="1">
      <c r="A7" s="25"/>
      <c r="B7" s="18"/>
      <c r="C7" s="18"/>
      <c r="D7" s="18"/>
      <c r="E7" s="19"/>
      <c r="F7" s="19"/>
      <c r="G7" s="19"/>
      <c r="H7" s="39"/>
      <c r="I7" s="17" t="str">
        <f>TypeComp</f>
        <v>Финал</v>
      </c>
      <c r="J7" s="16"/>
      <c r="K7" s="16"/>
      <c r="L7" s="27"/>
    </row>
    <row r="8" spans="1:18">
      <c r="A8" s="25"/>
      <c r="B8" s="6"/>
      <c r="C8" s="6"/>
      <c r="D8" s="7" t="s">
        <v>1</v>
      </c>
      <c r="E8" s="8">
        <v>1</v>
      </c>
      <c r="F8" s="8">
        <v>2</v>
      </c>
      <c r="G8" s="8">
        <v>3</v>
      </c>
      <c r="H8" s="8">
        <v>4</v>
      </c>
      <c r="I8" s="8">
        <v>5</v>
      </c>
      <c r="J8" s="6"/>
      <c r="K8" s="6"/>
      <c r="L8" s="27"/>
    </row>
    <row r="9" spans="1:18" s="33" customFormat="1" ht="17.100000000000001" customHeight="1">
      <c r="A9" s="30"/>
      <c r="B9" s="10" t="s">
        <v>28</v>
      </c>
      <c r="C9" s="31" t="s">
        <v>2</v>
      </c>
      <c r="D9" s="11" t="s">
        <v>3</v>
      </c>
      <c r="E9" s="8" t="str">
        <f>[3]Start!C22</f>
        <v>МОС</v>
      </c>
      <c r="F9" s="8" t="str">
        <f>[3]Start!C23</f>
        <v>МОС</v>
      </c>
      <c r="G9" s="8" t="str">
        <f>[3]Start!C24</f>
        <v>МОС</v>
      </c>
      <c r="H9" s="8" t="str">
        <f>[3]Start!C25</f>
        <v>Пензе</v>
      </c>
      <c r="I9" s="8" t="str">
        <f>[3]Start!C26</f>
        <v>МОС</v>
      </c>
      <c r="J9" s="12" t="s">
        <v>7</v>
      </c>
      <c r="K9" s="10" t="s">
        <v>29</v>
      </c>
      <c r="L9" s="32"/>
      <c r="N9" s="34" t="s">
        <v>30</v>
      </c>
      <c r="O9" s="34" t="s">
        <v>31</v>
      </c>
      <c r="P9" s="34" t="s">
        <v>32</v>
      </c>
      <c r="Q9" s="34" t="s">
        <v>33</v>
      </c>
      <c r="R9" s="34" t="s">
        <v>34</v>
      </c>
    </row>
    <row r="10" spans="1:18" ht="6" customHeight="1" thickBot="1">
      <c r="A10" s="25"/>
      <c r="B10" s="1"/>
      <c r="C10" s="1"/>
      <c r="D10" s="2"/>
      <c r="E10" s="1"/>
      <c r="F10" s="1"/>
      <c r="G10" s="1"/>
      <c r="H10" s="1"/>
      <c r="I10" s="1"/>
      <c r="J10" s="1"/>
      <c r="K10" s="1"/>
      <c r="L10" s="27"/>
      <c r="N10" s="1"/>
      <c r="O10" s="1"/>
      <c r="P10" s="1"/>
      <c r="Q10" s="1"/>
      <c r="R10" s="1"/>
    </row>
    <row r="11" spans="1:18" ht="69.75" customHeight="1">
      <c r="A11" s="35">
        <f>LARGE(J:J,B11)</f>
        <v>361.99999955950398</v>
      </c>
      <c r="B11" s="43">
        <v>1</v>
      </c>
      <c r="C11" s="66" t="s">
        <v>4</v>
      </c>
      <c r="D11" s="66" t="s">
        <v>43</v>
      </c>
      <c r="E11" s="45">
        <f>'[3]1-1'!Result</f>
        <v>118</v>
      </c>
      <c r="F11" s="45">
        <f>'[3]1-2'!Result</f>
        <v>136</v>
      </c>
      <c r="G11" s="45">
        <f>'[3]1-3'!Result</f>
        <v>124</v>
      </c>
      <c r="H11" s="45">
        <f>'[3]1-4'!Result</f>
        <v>120</v>
      </c>
      <c r="I11" s="45">
        <f>'[3]1-5'!Result</f>
        <v>118</v>
      </c>
      <c r="J11" s="45">
        <f>HLOOKUP(B11&amp;"-3J",[3]Score!$1:$20,20,0)+VLOOKUP("Total "&amp;B11,[3]Detail!A:J,10,0)-1</f>
        <v>361.99999955950398</v>
      </c>
      <c r="K11" s="67">
        <f>IF(J11=ValMax,COUNTA(B:B)-1,VLOOKUP(J11,A:B,2,0)-COUNTIF(J:J,ValMax))</f>
        <v>1</v>
      </c>
      <c r="L11" s="35" t="e">
        <f>IF([3]!Stop=0,VLOOKUP(K11,M11,1,0),IF(J11=ValMax,VLOOKUP(K11,M11,1,0),B11))</f>
        <v>#N/A</v>
      </c>
      <c r="N11" s="37"/>
      <c r="O11" s="37"/>
      <c r="P11" s="37"/>
      <c r="Q11" s="37"/>
      <c r="R11" s="37"/>
    </row>
    <row r="12" spans="1:18" ht="62.25" customHeight="1" thickBot="1">
      <c r="A12" s="35">
        <f>LARGE(J:J,B12)</f>
        <v>318.999989439324</v>
      </c>
      <c r="B12" s="50">
        <v>2</v>
      </c>
      <c r="C12" s="68" t="s">
        <v>14</v>
      </c>
      <c r="D12" s="68" t="s">
        <v>40</v>
      </c>
      <c r="E12" s="52">
        <f>'[3]2-1'!Result</f>
        <v>97</v>
      </c>
      <c r="F12" s="52">
        <f>'[3]2-2'!Result</f>
        <v>120</v>
      </c>
      <c r="G12" s="52">
        <f>'[3]2-3'!Result</f>
        <v>113</v>
      </c>
      <c r="H12" s="52">
        <f>'[3]2-4'!Result</f>
        <v>109</v>
      </c>
      <c r="I12" s="52">
        <f>'[3]2-5'!Result</f>
        <v>97</v>
      </c>
      <c r="J12" s="52">
        <f>HLOOKUP(B12&amp;"-3J",[3]Score!$1:$20,20,0)+VLOOKUP("Total "&amp;B12,[3]Detail!A:J,10,0)-1</f>
        <v>318.999989439324</v>
      </c>
      <c r="K12" s="53">
        <f>IF(J12=ValMax,COUNTA(B:B)-1,VLOOKUP(J12,A:B,2,0)-COUNTIF(J:J,ValMax))</f>
        <v>2</v>
      </c>
      <c r="L12" s="35" t="e">
        <f>IF([3]!Stop=0,VLOOKUP(K12,M12,1,0),IF(J12=ValMax,VLOOKUP(K12,M12,1,0),B12))</f>
        <v>#N/A</v>
      </c>
      <c r="N12" s="37"/>
      <c r="O12" s="37"/>
      <c r="P12" s="37"/>
      <c r="Q12" s="37"/>
      <c r="R12" s="37"/>
    </row>
    <row r="13" spans="1:18" ht="11.25" customHeight="1"/>
    <row r="14" spans="1:18" ht="11.25" customHeight="1"/>
    <row r="15" spans="1:18" ht="15.75" customHeight="1">
      <c r="D15" s="28" t="s">
        <v>24</v>
      </c>
      <c r="E15" s="28" t="s">
        <v>25</v>
      </c>
    </row>
    <row r="16" spans="1:18" ht="15.75" customHeight="1">
      <c r="D16" s="28" t="s">
        <v>26</v>
      </c>
      <c r="E16" s="28" t="s">
        <v>27</v>
      </c>
    </row>
    <row r="21" spans="4:4">
      <c r="D21" s="40"/>
    </row>
  </sheetData>
  <mergeCells count="8">
    <mergeCell ref="B5:D5"/>
    <mergeCell ref="E5:H5"/>
    <mergeCell ref="B2:D2"/>
    <mergeCell ref="E2:H2"/>
    <mergeCell ref="B3:D3"/>
    <mergeCell ref="E3:H3"/>
    <mergeCell ref="B4:D4"/>
    <mergeCell ref="E4:H4"/>
  </mergeCells>
  <conditionalFormatting sqref="K11:K12">
    <cfRule type="cellIs" dxfId="31" priority="13" stopIfTrue="1" operator="lessThan">
      <formula>4</formula>
    </cfRule>
  </conditionalFormatting>
  <conditionalFormatting sqref="K11:K33">
    <cfRule type="cellIs" dxfId="30" priority="12" stopIfTrue="1" operator="between">
      <formula>1</formula>
      <formula>3</formula>
    </cfRule>
  </conditionalFormatting>
  <conditionalFormatting sqref="H11:K33 E11:G14 E17:G33">
    <cfRule type="expression" dxfId="29" priority="11">
      <formula>IF(ISERROR($J$11),TRUE,FALSE)</formula>
    </cfRule>
  </conditionalFormatting>
  <conditionalFormatting sqref="D11:D12">
    <cfRule type="expression" dxfId="28" priority="10">
      <formula>C11=$I$13</formula>
    </cfRule>
  </conditionalFormatting>
  <conditionalFormatting sqref="D11">
    <cfRule type="expression" dxfId="27" priority="9">
      <formula>C11=$I$13</formula>
    </cfRule>
  </conditionalFormatting>
  <conditionalFormatting sqref="D11">
    <cfRule type="expression" dxfId="26" priority="8">
      <formula>C11=$I$13</formula>
    </cfRule>
  </conditionalFormatting>
  <conditionalFormatting sqref="D11">
    <cfRule type="expression" dxfId="25" priority="7">
      <formula>C11=$I$13</formula>
    </cfRule>
  </conditionalFormatting>
  <conditionalFormatting sqref="C11:C12">
    <cfRule type="duplicateValues" dxfId="24" priority="6"/>
  </conditionalFormatting>
  <conditionalFormatting sqref="E11:E12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1:F12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1:G12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:H12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:I12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abSelected="1" topLeftCell="B1" workbookViewId="0">
      <selection activeCell="D15" sqref="D15"/>
    </sheetView>
  </sheetViews>
  <sheetFormatPr defaultColWidth="11.42578125" defaultRowHeight="12.75"/>
  <cols>
    <col min="1" max="1" width="1.5703125" style="38" hidden="1" customWidth="1"/>
    <col min="2" max="2" width="7.42578125" style="28" bestFit="1" customWidth="1"/>
    <col min="3" max="3" width="6.28515625" style="28" customWidth="1"/>
    <col min="4" max="4" width="50" style="28" customWidth="1"/>
    <col min="5" max="5" width="8" style="28" customWidth="1"/>
    <col min="6" max="6" width="7" style="28" customWidth="1"/>
    <col min="7" max="7" width="8" style="28" customWidth="1"/>
    <col min="8" max="8" width="7" style="28" customWidth="1"/>
    <col min="9" max="9" width="7.7109375" style="28" customWidth="1"/>
    <col min="10" max="10" width="8.85546875" style="28" customWidth="1"/>
    <col min="11" max="11" width="7" style="28" customWidth="1"/>
    <col min="12" max="12" width="1.28515625" style="28" hidden="1" customWidth="1"/>
    <col min="13" max="13" width="2" style="28" customWidth="1"/>
    <col min="14" max="18" width="5.140625" style="28" hidden="1" customWidth="1"/>
    <col min="19" max="16384" width="11.42578125" style="28"/>
  </cols>
  <sheetData>
    <row r="1" spans="1:18" ht="9.7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8" ht="15.75" customHeight="1">
      <c r="A2" s="25"/>
      <c r="B2" s="77"/>
      <c r="C2" s="77"/>
      <c r="D2" s="77"/>
      <c r="E2" s="79"/>
      <c r="F2" s="79"/>
      <c r="G2" s="79"/>
      <c r="H2" s="79"/>
      <c r="I2" s="16"/>
      <c r="J2" s="16"/>
      <c r="K2" s="16"/>
      <c r="L2" s="27"/>
    </row>
    <row r="3" spans="1:18" ht="36.75">
      <c r="A3" s="25"/>
      <c r="B3" s="77"/>
      <c r="C3" s="77"/>
      <c r="D3" s="77"/>
      <c r="E3" s="79"/>
      <c r="F3" s="79"/>
      <c r="G3" s="79"/>
      <c r="H3" s="79"/>
      <c r="I3" s="16"/>
      <c r="J3" s="16"/>
      <c r="K3" s="16"/>
      <c r="L3" s="27"/>
    </row>
    <row r="4" spans="1:18" ht="13.5" customHeight="1">
      <c r="A4" s="25"/>
      <c r="B4" s="77"/>
      <c r="C4" s="77"/>
      <c r="D4" s="77"/>
      <c r="E4" s="79"/>
      <c r="F4" s="79"/>
      <c r="G4" s="79"/>
      <c r="H4" s="79"/>
      <c r="I4" s="16"/>
      <c r="J4" s="16"/>
      <c r="K4" s="16"/>
      <c r="L4" s="27"/>
    </row>
    <row r="5" spans="1:18" ht="4.7" customHeight="1">
      <c r="A5" s="25"/>
      <c r="B5" s="77"/>
      <c r="C5" s="77"/>
      <c r="D5" s="77"/>
      <c r="E5" s="78"/>
      <c r="F5" s="78"/>
      <c r="G5" s="78"/>
      <c r="H5" s="78"/>
      <c r="I5" s="16"/>
      <c r="J5" s="16"/>
      <c r="K5" s="16"/>
      <c r="L5" s="27"/>
    </row>
    <row r="6" spans="1:18" ht="37.5">
      <c r="A6" s="25"/>
      <c r="B6" s="77"/>
      <c r="C6" s="77"/>
      <c r="D6" s="77"/>
      <c r="E6" s="29" t="s">
        <v>47</v>
      </c>
      <c r="F6" s="16"/>
      <c r="G6" s="16"/>
      <c r="H6" s="16"/>
      <c r="I6" s="16"/>
      <c r="J6" s="16"/>
      <c r="K6" s="16"/>
      <c r="L6" s="27"/>
    </row>
    <row r="7" spans="1:18" ht="24" customHeight="1">
      <c r="A7" s="25"/>
      <c r="B7" s="18"/>
      <c r="C7" s="18"/>
      <c r="D7" s="18"/>
      <c r="E7" s="19"/>
      <c r="F7" s="19"/>
      <c r="G7" s="19"/>
      <c r="H7" s="19"/>
      <c r="I7" s="17" t="str">
        <f>TypeComp</f>
        <v>Финал</v>
      </c>
      <c r="J7" s="16"/>
      <c r="K7" s="16"/>
      <c r="L7" s="27"/>
    </row>
    <row r="8" spans="1:18">
      <c r="A8" s="25"/>
      <c r="B8" s="6"/>
      <c r="C8" s="6"/>
      <c r="D8" s="7" t="s">
        <v>1</v>
      </c>
      <c r="E8" s="8">
        <v>1</v>
      </c>
      <c r="F8" s="8">
        <v>2</v>
      </c>
      <c r="G8" s="8">
        <v>3</v>
      </c>
      <c r="H8" s="8">
        <v>4</v>
      </c>
      <c r="I8" s="8">
        <v>5</v>
      </c>
      <c r="J8" s="6"/>
      <c r="K8" s="6"/>
      <c r="L8" s="27"/>
    </row>
    <row r="9" spans="1:18" s="33" customFormat="1" ht="17.100000000000001" customHeight="1">
      <c r="A9" s="30"/>
      <c r="B9" s="10" t="s">
        <v>28</v>
      </c>
      <c r="C9" s="31" t="s">
        <v>2</v>
      </c>
      <c r="D9" s="11" t="s">
        <v>3</v>
      </c>
      <c r="E9" s="8" t="str">
        <f>[4]Start!C22</f>
        <v>МОС</v>
      </c>
      <c r="F9" s="8" t="str">
        <f>[4]Start!C23</f>
        <v>МОС</v>
      </c>
      <c r="G9" s="8" t="str">
        <f>[4]Start!C24</f>
        <v>МОС</v>
      </c>
      <c r="H9" s="8" t="str">
        <f>[4]Start!C25</f>
        <v>Пензе</v>
      </c>
      <c r="I9" s="8" t="str">
        <f>[4]Start!C26</f>
        <v>МОС</v>
      </c>
      <c r="J9" s="12" t="s">
        <v>7</v>
      </c>
      <c r="K9" s="10" t="s">
        <v>29</v>
      </c>
      <c r="L9" s="32"/>
      <c r="N9" s="34" t="s">
        <v>30</v>
      </c>
      <c r="O9" s="34" t="s">
        <v>31</v>
      </c>
      <c r="P9" s="34" t="s">
        <v>32</v>
      </c>
      <c r="Q9" s="34" t="s">
        <v>33</v>
      </c>
      <c r="R9" s="34" t="s">
        <v>34</v>
      </c>
    </row>
    <row r="10" spans="1:18" ht="6" customHeight="1" thickBot="1">
      <c r="A10" s="25"/>
      <c r="B10" s="1"/>
      <c r="C10" s="1"/>
      <c r="D10" s="2"/>
      <c r="E10" s="1"/>
      <c r="F10" s="1"/>
      <c r="G10" s="1"/>
      <c r="H10" s="1"/>
      <c r="I10" s="1"/>
      <c r="J10" s="1"/>
      <c r="K10" s="1"/>
      <c r="L10" s="27"/>
      <c r="N10" s="1"/>
      <c r="O10" s="1"/>
      <c r="P10" s="1"/>
      <c r="Q10" s="1"/>
      <c r="R10" s="1"/>
    </row>
    <row r="11" spans="1:18" ht="59.25" customHeight="1">
      <c r="A11" s="35">
        <f>LARGE(J:J,B11)</f>
        <v>382.99976939899398</v>
      </c>
      <c r="B11" s="43">
        <v>1</v>
      </c>
      <c r="C11" s="72" t="s">
        <v>14</v>
      </c>
      <c r="D11" s="72" t="s">
        <v>45</v>
      </c>
      <c r="E11" s="45">
        <f>'[4]1-1'!result</f>
        <v>127.5</v>
      </c>
      <c r="F11" s="45">
        <f>'[4]1-2'!result</f>
        <v>142</v>
      </c>
      <c r="G11" s="45">
        <f>'[4]1-3'!result</f>
        <v>162</v>
      </c>
      <c r="H11" s="45">
        <f>'[4]1-4'!result</f>
        <v>113.5</v>
      </c>
      <c r="I11" s="45">
        <f>'[4]1-5'!result</f>
        <v>93.5</v>
      </c>
      <c r="J11" s="45">
        <f>HLOOKUP(B11&amp;"-3J",[4]Score!$1:$26,26,0)+VLOOKUP("Total "&amp;B11,[4]Detail!A:J,10,0)-1</f>
        <v>382.99976939899398</v>
      </c>
      <c r="K11" s="67">
        <f>IF(J11=ValMax,COUNTA(B:B)-1,VLOOKUP(J11,A:B,2,0)-COUNTIF(J:J,ValMax))</f>
        <v>1</v>
      </c>
      <c r="L11" s="35" t="e">
        <f>IF([4]!Stop=0,VLOOKUP(K11,M11,1,0),IF(J11=ValMax,VLOOKUP(K11,M11,1,0),B11))</f>
        <v>#N/A</v>
      </c>
      <c r="N11" s="37"/>
      <c r="O11" s="37"/>
      <c r="P11" s="37"/>
      <c r="Q11" s="37"/>
      <c r="R11" s="37"/>
    </row>
    <row r="12" spans="1:18" ht="59.25" customHeight="1" thickBot="1">
      <c r="A12" s="35">
        <f>LARGE(J:J,B12)</f>
        <v>139.75</v>
      </c>
      <c r="B12" s="50">
        <v>2</v>
      </c>
      <c r="C12" s="73" t="s">
        <v>14</v>
      </c>
      <c r="D12" s="73" t="s">
        <v>46</v>
      </c>
      <c r="E12" s="52">
        <f>'[4]2-1'!result</f>
        <v>48.5</v>
      </c>
      <c r="F12" s="52">
        <v>52.5</v>
      </c>
      <c r="G12" s="52">
        <f>'[4]2-3'!result</f>
        <v>50.75</v>
      </c>
      <c r="H12" s="52">
        <f>'[4]2-4'!result</f>
        <v>40.5</v>
      </c>
      <c r="I12" s="52">
        <f>'[4]2-5'!result</f>
        <v>28</v>
      </c>
      <c r="J12" s="52">
        <v>139.75</v>
      </c>
      <c r="K12" s="53">
        <f>IF(J12=ValMax,COUNTA(B:B)-1,VLOOKUP(J12,A:B,2,0)-COUNTIF(J:J,ValMax))</f>
        <v>2</v>
      </c>
      <c r="L12" s="35" t="e">
        <f>IF([4]!Stop=0,VLOOKUP(K12,M12,1,0),IF(J12=ValMax,VLOOKUP(K12,M12,1,0),B12))</f>
        <v>#N/A</v>
      </c>
      <c r="N12" s="37"/>
      <c r="O12" s="37"/>
      <c r="P12" s="37"/>
      <c r="Q12" s="37"/>
      <c r="R12" s="37"/>
    </row>
    <row r="16" spans="1:18" ht="15.75" customHeight="1">
      <c r="D16" s="28" t="s">
        <v>24</v>
      </c>
      <c r="E16" s="28" t="s">
        <v>25</v>
      </c>
    </row>
    <row r="17" spans="4:5" ht="15.75" customHeight="1">
      <c r="D17" s="28" t="s">
        <v>26</v>
      </c>
      <c r="E17" s="28" t="s">
        <v>27</v>
      </c>
    </row>
    <row r="21" spans="4:5">
      <c r="D21" s="40"/>
    </row>
  </sheetData>
  <sortState ref="A11:R21">
    <sortCondition ref="B11"/>
  </sortState>
  <mergeCells count="9">
    <mergeCell ref="B5:D5"/>
    <mergeCell ref="E5:H5"/>
    <mergeCell ref="B6:D6"/>
    <mergeCell ref="B2:D2"/>
    <mergeCell ref="E2:H2"/>
    <mergeCell ref="B3:D3"/>
    <mergeCell ref="E3:H3"/>
    <mergeCell ref="B4:D4"/>
    <mergeCell ref="E4:H4"/>
  </mergeCells>
  <conditionalFormatting sqref="E11:K12">
    <cfRule type="expression" dxfId="23" priority="23">
      <formula>IF(ISERROR($J$11),TRUE,FALSE)</formula>
    </cfRule>
  </conditionalFormatting>
  <conditionalFormatting sqref="K11:K12">
    <cfRule type="cellIs" dxfId="22" priority="22" stopIfTrue="1" operator="between">
      <formula>1</formula>
      <formula>3</formula>
    </cfRule>
  </conditionalFormatting>
  <conditionalFormatting sqref="K11:K12">
    <cfRule type="cellIs" dxfId="21" priority="21" stopIfTrue="1" operator="lessThan">
      <formula>4</formula>
    </cfRule>
  </conditionalFormatting>
  <conditionalFormatting sqref="D11:D12">
    <cfRule type="expression" dxfId="20" priority="20">
      <formula>C11=$I$13</formula>
    </cfRule>
  </conditionalFormatting>
  <conditionalFormatting sqref="D11">
    <cfRule type="expression" dxfId="19" priority="19">
      <formula>C11=$I$13</formula>
    </cfRule>
  </conditionalFormatting>
  <conditionalFormatting sqref="D11">
    <cfRule type="expression" dxfId="18" priority="18">
      <formula>C11=$I$13</formula>
    </cfRule>
  </conditionalFormatting>
  <conditionalFormatting sqref="D11">
    <cfRule type="expression" dxfId="17" priority="17">
      <formula>C11=$I$13</formula>
    </cfRule>
  </conditionalFormatting>
  <conditionalFormatting sqref="C11:C12">
    <cfRule type="duplicateValues" dxfId="16" priority="16"/>
  </conditionalFormatting>
  <conditionalFormatting sqref="E11:E12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1:F12">
    <cfRule type="colorScale" priority="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1:G12">
    <cfRule type="colorScale" priority="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:H12">
    <cfRule type="colorScale" priority="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:I12">
    <cfRule type="colorScale" priority="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K16:K17">
    <cfRule type="cellIs" dxfId="15" priority="10" stopIfTrue="1" operator="between">
      <formula>1</formula>
      <formula>3</formula>
    </cfRule>
  </conditionalFormatting>
  <conditionalFormatting sqref="H16:K17">
    <cfRule type="expression" dxfId="14" priority="9">
      <formula>IF(ISERROR($J$11),TRUE,FALSE)</formula>
    </cfRule>
  </conditionalFormatting>
  <conditionalFormatting sqref="E11:K12">
    <cfRule type="expression" dxfId="13" priority="8">
      <formula>IF(ISERROR($J$11),TRUE,FALSE)</formula>
    </cfRule>
  </conditionalFormatting>
  <conditionalFormatting sqref="K11:K12">
    <cfRule type="cellIs" dxfId="12" priority="7" stopIfTrue="1" operator="between">
      <formula>1</formula>
      <formula>3</formula>
    </cfRule>
  </conditionalFormatting>
  <conditionalFormatting sqref="K11:K12">
    <cfRule type="cellIs" dxfId="11" priority="6" stopIfTrue="1" operator="lessThan">
      <formula>4</formula>
    </cfRule>
  </conditionalFormatting>
  <conditionalFormatting sqref="E11:E12">
    <cfRule type="colorScale" priority="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F11:F12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G11:G12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H11:H12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1:I12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topLeftCell="B1" workbookViewId="0">
      <selection activeCell="J12" sqref="J12"/>
    </sheetView>
  </sheetViews>
  <sheetFormatPr defaultColWidth="11.42578125" defaultRowHeight="12.75"/>
  <cols>
    <col min="1" max="1" width="1.5703125" style="38" hidden="1" customWidth="1"/>
    <col min="2" max="2" width="7.42578125" style="28" bestFit="1" customWidth="1"/>
    <col min="3" max="3" width="6.28515625" style="28" customWidth="1"/>
    <col min="4" max="4" width="50" style="28" customWidth="1"/>
    <col min="5" max="9" width="7" style="28" customWidth="1"/>
    <col min="10" max="10" width="7.140625" style="28" customWidth="1"/>
    <col min="11" max="11" width="7" style="28" customWidth="1"/>
    <col min="12" max="12" width="1.28515625" style="28" hidden="1" customWidth="1"/>
    <col min="13" max="13" width="4" style="28" customWidth="1"/>
    <col min="14" max="18" width="6.140625" style="28" hidden="1" customWidth="1"/>
    <col min="19" max="16384" width="11.42578125" style="28"/>
  </cols>
  <sheetData>
    <row r="1" spans="1:18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8" ht="15.75" customHeight="1">
      <c r="A2" s="25"/>
      <c r="B2" s="77"/>
      <c r="C2" s="77"/>
      <c r="D2" s="77"/>
      <c r="E2" s="79"/>
      <c r="F2" s="79"/>
      <c r="G2" s="79"/>
      <c r="H2" s="79"/>
      <c r="I2" s="16"/>
      <c r="J2" s="16"/>
      <c r="K2" s="16"/>
      <c r="L2" s="27"/>
    </row>
    <row r="3" spans="1:18" ht="36.75">
      <c r="A3" s="25"/>
      <c r="B3" s="77"/>
      <c r="C3" s="77"/>
      <c r="D3" s="77"/>
      <c r="E3" s="79"/>
      <c r="F3" s="79"/>
      <c r="G3" s="79"/>
      <c r="H3" s="79"/>
      <c r="I3" s="16"/>
      <c r="J3" s="16"/>
      <c r="K3" s="16"/>
      <c r="L3" s="27"/>
    </row>
    <row r="4" spans="1:18" ht="13.5" customHeight="1">
      <c r="A4" s="25"/>
      <c r="B4" s="77"/>
      <c r="C4" s="77"/>
      <c r="D4" s="77"/>
      <c r="E4" s="79"/>
      <c r="F4" s="79"/>
      <c r="G4" s="79"/>
      <c r="H4" s="79"/>
      <c r="I4" s="16"/>
      <c r="J4" s="16"/>
      <c r="K4" s="16"/>
      <c r="L4" s="27"/>
    </row>
    <row r="5" spans="1:18" ht="4.7" customHeight="1">
      <c r="A5" s="25"/>
      <c r="B5" s="77"/>
      <c r="C5" s="77"/>
      <c r="D5" s="77"/>
      <c r="E5" s="78"/>
      <c r="F5" s="78"/>
      <c r="G5" s="78"/>
      <c r="H5" s="78"/>
      <c r="I5" s="16"/>
      <c r="J5" s="16"/>
      <c r="K5" s="16"/>
      <c r="L5" s="27"/>
    </row>
    <row r="6" spans="1:18" ht="37.5">
      <c r="A6" s="25"/>
      <c r="B6" s="77"/>
      <c r="C6" s="77"/>
      <c r="D6" s="77"/>
      <c r="E6" s="29" t="s">
        <v>50</v>
      </c>
      <c r="F6" s="16"/>
      <c r="G6" s="16"/>
      <c r="H6" s="16"/>
      <c r="I6" s="16"/>
      <c r="J6" s="16"/>
      <c r="K6" s="16"/>
      <c r="L6" s="27"/>
    </row>
    <row r="7" spans="1:18" ht="24" customHeight="1">
      <c r="A7" s="25"/>
      <c r="B7" s="18"/>
      <c r="C7" s="18"/>
      <c r="D7" s="18"/>
      <c r="E7" s="19"/>
      <c r="F7" s="19"/>
      <c r="G7" s="19"/>
      <c r="H7" s="19"/>
      <c r="I7" s="17" t="str">
        <f>TypeComp</f>
        <v>Финал</v>
      </c>
      <c r="J7" s="16"/>
      <c r="K7" s="16"/>
      <c r="L7" s="27"/>
    </row>
    <row r="8" spans="1:18">
      <c r="A8" s="25"/>
      <c r="B8" s="6"/>
      <c r="C8" s="6"/>
      <c r="D8" s="7" t="s">
        <v>1</v>
      </c>
      <c r="E8" s="8">
        <v>1</v>
      </c>
      <c r="F8" s="8">
        <v>2</v>
      </c>
      <c r="G8" s="8">
        <v>3</v>
      </c>
      <c r="H8" s="8">
        <v>4</v>
      </c>
      <c r="I8" s="8">
        <v>5</v>
      </c>
      <c r="J8" s="6"/>
      <c r="K8" s="6"/>
      <c r="L8" s="27"/>
    </row>
    <row r="9" spans="1:18" s="33" customFormat="1" ht="17.100000000000001" customHeight="1">
      <c r="A9" s="30"/>
      <c r="B9" s="10" t="s">
        <v>28</v>
      </c>
      <c r="C9" s="31" t="s">
        <v>2</v>
      </c>
      <c r="D9" s="11" t="s">
        <v>3</v>
      </c>
      <c r="E9" s="8" t="str">
        <f>[5]Start!C22</f>
        <v>МОС</v>
      </c>
      <c r="F9" s="8" t="str">
        <f>[5]Start!C23</f>
        <v>МОС</v>
      </c>
      <c r="G9" s="8" t="str">
        <f>[5]Start!C24</f>
        <v>МОС</v>
      </c>
      <c r="H9" s="8" t="str">
        <f>[5]Start!C25</f>
        <v>Пензе</v>
      </c>
      <c r="I9" s="8" t="str">
        <f>[5]Start!C26</f>
        <v>МОС</v>
      </c>
      <c r="J9" s="12" t="s">
        <v>7</v>
      </c>
      <c r="K9" s="10" t="s">
        <v>29</v>
      </c>
      <c r="L9" s="32"/>
      <c r="N9" s="34" t="s">
        <v>30</v>
      </c>
      <c r="O9" s="34" t="s">
        <v>31</v>
      </c>
      <c r="P9" s="34" t="s">
        <v>32</v>
      </c>
      <c r="Q9" s="34" t="s">
        <v>33</v>
      </c>
      <c r="R9" s="34" t="s">
        <v>34</v>
      </c>
    </row>
    <row r="10" spans="1:18" ht="6" customHeight="1" thickBot="1">
      <c r="A10" s="25"/>
      <c r="B10" s="1"/>
      <c r="C10" s="1"/>
      <c r="D10" s="2"/>
      <c r="E10" s="1"/>
      <c r="F10" s="1"/>
      <c r="G10" s="1"/>
      <c r="H10" s="1"/>
      <c r="I10" s="1"/>
      <c r="J10" s="1"/>
      <c r="K10" s="1"/>
      <c r="L10" s="27"/>
      <c r="N10" s="1"/>
      <c r="O10" s="1"/>
      <c r="P10" s="1"/>
      <c r="Q10" s="1"/>
      <c r="R10" s="1"/>
    </row>
    <row r="11" spans="1:18" ht="58.5" customHeight="1">
      <c r="A11" s="35">
        <f>LARGE(J:J,B11)</f>
        <v>492.99997953920399</v>
      </c>
      <c r="B11" s="43">
        <v>1</v>
      </c>
      <c r="C11" s="72" t="s">
        <v>14</v>
      </c>
      <c r="D11" s="72" t="s">
        <v>48</v>
      </c>
      <c r="E11" s="45">
        <f>'[5]1-1'!Result</f>
        <v>153.5</v>
      </c>
      <c r="F11" s="45">
        <f>'[5]1-2'!Result</f>
        <v>164</v>
      </c>
      <c r="G11" s="45">
        <f>'[5]1-3'!Result</f>
        <v>167.5</v>
      </c>
      <c r="H11" s="45">
        <f>'[5]1-4'!Result</f>
        <v>169</v>
      </c>
      <c r="I11" s="45">
        <f>'[5]1-5'!Result</f>
        <v>161.5</v>
      </c>
      <c r="J11" s="45">
        <f>HLOOKUP(B11&amp;"-3J",[5]Score!$1:$25,25,0)+VLOOKUP("Total "&amp;B11,[5]Detail!A:J,10,0)-1</f>
        <v>492.99997953920399</v>
      </c>
      <c r="K11" s="67">
        <f>IF(J11=ValMax,COUNTA(B:B)-1,VLOOKUP(J11,A:B,2,0)-COUNTIF(J:J,ValMax))</f>
        <v>1</v>
      </c>
      <c r="L11" s="35" t="e">
        <f>IF([5]!Stop=0,VLOOKUP(K11,M11,1,0),IF(J11=ValMax,VLOOKUP(K11,M11,1,0),B11))</f>
        <v>#N/A</v>
      </c>
      <c r="N11" s="37" t="e">
        <f>IF(VLOOKUP($B11,[6]Mystak!$B:$I,4,0)=0,"",VLOOKUP($B11,[6]Mystak!$B:$I,4,0))</f>
        <v>#N/A</v>
      </c>
      <c r="O11" s="37" t="e">
        <f>IF(VLOOKUP($B11,[6]Mystak!$B:$I,5,0)=0,"",VLOOKUP($B11,[6]Mystak!$B:$I,5,0))</f>
        <v>#N/A</v>
      </c>
      <c r="P11" s="37" t="e">
        <f>IF(VLOOKUP($B11,[6]Mystak!$B:$I,6,0)=0,"",VLOOKUP($B11,[6]Mystak!$B:$I,6,0))</f>
        <v>#N/A</v>
      </c>
      <c r="Q11" s="37" t="e">
        <f>IF(VLOOKUP($B11,[6]Mystak!$B:$I,7,0)=0,"",VLOOKUP($B11,[6]Mystak!$B:$I,7,0))</f>
        <v>#N/A</v>
      </c>
      <c r="R11" s="37" t="e">
        <f>IF(VLOOKUP($B11,[6]Mystak!$B:$I,8,0)=0,"",VLOOKUP($B11,[6]Mystak!$B:$I,8,0))</f>
        <v>#N/A</v>
      </c>
    </row>
    <row r="12" spans="1:18" ht="58.5" customHeight="1" thickBot="1">
      <c r="A12" s="35">
        <f>LARGE(J:J,B12)</f>
        <v>371.49983934874399</v>
      </c>
      <c r="B12" s="50">
        <v>2</v>
      </c>
      <c r="C12" s="73" t="s">
        <v>14</v>
      </c>
      <c r="D12" s="73" t="s">
        <v>49</v>
      </c>
      <c r="E12" s="52">
        <f>'[5]2-1'!Result</f>
        <v>124.5</v>
      </c>
      <c r="F12" s="52">
        <f>'[5]2-2'!Result</f>
        <v>131</v>
      </c>
      <c r="G12" s="52">
        <f>'[5]2-3'!Result</f>
        <v>126.5</v>
      </c>
      <c r="H12" s="52">
        <f>'[5]2-4'!Result</f>
        <v>112</v>
      </c>
      <c r="I12" s="52">
        <f>'[5]2-5'!Result</f>
        <v>120.5</v>
      </c>
      <c r="J12" s="52">
        <f>HLOOKUP(B12&amp;"-3J",[5]Score!$1:$25,25,0)+VLOOKUP("Total "&amp;B12,[5]Detail!A:J,10,0)-1</f>
        <v>371.49983934874399</v>
      </c>
      <c r="K12" s="53">
        <f>IF(J12=ValMax,COUNTA(B:B)-1,VLOOKUP(J12,A:B,2,0)-COUNTIF(J:J,ValMax))</f>
        <v>2</v>
      </c>
      <c r="L12" s="35" t="e">
        <f>IF([5]!Stop=0,VLOOKUP(K12,M12,1,0),IF(J12=ValMax,VLOOKUP(K12,M12,1,0),B12))</f>
        <v>#N/A</v>
      </c>
      <c r="N12" s="37" t="e">
        <f>IF(VLOOKUP($B12,#REF!,4,0)=0,"",VLOOKUP($B12,#REF!,4,0))</f>
        <v>#REF!</v>
      </c>
      <c r="O12" s="37" t="e">
        <f>IF(VLOOKUP($B12,#REF!,5,0)=0,"",VLOOKUP($B12,#REF!,5,0))</f>
        <v>#REF!</v>
      </c>
      <c r="P12" s="37" t="e">
        <f>IF(VLOOKUP($B12,#REF!,6,0)=0,"",VLOOKUP($B12,#REF!,6,0))</f>
        <v>#REF!</v>
      </c>
      <c r="Q12" s="37" t="e">
        <f>IF(VLOOKUP($B12,#REF!,7,0)=0,"",VLOOKUP($B12,#REF!,7,0))</f>
        <v>#REF!</v>
      </c>
      <c r="R12" s="37" t="e">
        <f>IF(VLOOKUP($B12,#REF!,8,0)=0,"",VLOOKUP($B12,#REF!,8,0))</f>
        <v>#REF!</v>
      </c>
    </row>
    <row r="16" spans="1:18" ht="15.75" customHeight="1">
      <c r="D16" s="28" t="s">
        <v>24</v>
      </c>
      <c r="E16" s="28" t="s">
        <v>25</v>
      </c>
    </row>
    <row r="17" spans="4:5" ht="15.75" customHeight="1">
      <c r="D17" s="28" t="s">
        <v>26</v>
      </c>
      <c r="E17" s="28" t="s">
        <v>27</v>
      </c>
    </row>
    <row r="21" spans="4:5">
      <c r="D21" s="40"/>
    </row>
  </sheetData>
  <mergeCells count="9">
    <mergeCell ref="B5:D5"/>
    <mergeCell ref="E5:H5"/>
    <mergeCell ref="B6:D6"/>
    <mergeCell ref="B2:D2"/>
    <mergeCell ref="E2:H2"/>
    <mergeCell ref="B3:D3"/>
    <mergeCell ref="E3:H3"/>
    <mergeCell ref="B4:D4"/>
    <mergeCell ref="E4:H4"/>
  </mergeCells>
  <conditionalFormatting sqref="K11:K33">
    <cfRule type="expression" dxfId="10" priority="11">
      <formula>IF(ISERROR($J$11),TRUE,FALSE)</formula>
    </cfRule>
  </conditionalFormatting>
  <conditionalFormatting sqref="K11:K33">
    <cfRule type="cellIs" dxfId="9" priority="10" stopIfTrue="1" operator="between">
      <formula>1</formula>
      <formula>3</formula>
    </cfRule>
  </conditionalFormatting>
  <conditionalFormatting sqref="F13:J33 E13:E15 E18:E33">
    <cfRule type="expression" dxfId="8" priority="9">
      <formula>IF(ISERROR($J$11),TRUE,FALSE)</formula>
    </cfRule>
  </conditionalFormatting>
  <conditionalFormatting sqref="D11:D12">
    <cfRule type="expression" dxfId="7" priority="8">
      <formula>C11=$I$13</formula>
    </cfRule>
  </conditionalFormatting>
  <conditionalFormatting sqref="C11:C12">
    <cfRule type="duplicateValues" dxfId="6" priority="7"/>
  </conditionalFormatting>
  <conditionalFormatting sqref="K16:K17">
    <cfRule type="cellIs" dxfId="5" priority="6" stopIfTrue="1" operator="between">
      <formula>1</formula>
      <formula>3</formula>
    </cfRule>
  </conditionalFormatting>
  <conditionalFormatting sqref="H16:K17">
    <cfRule type="expression" dxfId="4" priority="5">
      <formula>IF(ISERROR($J$11),TRUE,FALSE)</formula>
    </cfRule>
  </conditionalFormatting>
  <conditionalFormatting sqref="K16:K17">
    <cfRule type="cellIs" dxfId="3" priority="4" stopIfTrue="1" operator="between">
      <formula>1</formula>
      <formula>3</formula>
    </cfRule>
  </conditionalFormatting>
  <conditionalFormatting sqref="H16:K17">
    <cfRule type="expression" dxfId="2" priority="3">
      <formula>IF(ISERROR($J$11),TRUE,FALSE)</formula>
    </cfRule>
  </conditionalFormatting>
  <conditionalFormatting sqref="K11:K12">
    <cfRule type="expression" dxfId="1" priority="2">
      <formula>IF(ISERROR($J$11),TRUE,FALSE)</formula>
    </cfRule>
  </conditionalFormatting>
  <conditionalFormatting sqref="K11:K12">
    <cfRule type="cellIs" dxfId="0" priority="1" stopIfTrue="1" operator="between">
      <formula>1</formula>
      <formula>3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Нагэ-но-ката</vt:lpstr>
      <vt:lpstr>Катамэ-но-ката</vt:lpstr>
      <vt:lpstr>Дзю-но-ката</vt:lpstr>
      <vt:lpstr>Кодокан-госин-дзюцу</vt:lpstr>
      <vt:lpstr>Кимэ-но-ката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2019-02-17T07:12:05Z</cp:lastPrinted>
  <dcterms:created xsi:type="dcterms:W3CDTF">2019-02-16T07:26:07Z</dcterms:created>
  <dcterms:modified xsi:type="dcterms:W3CDTF">2019-02-17T07:15:48Z</dcterms:modified>
</cp:coreProperties>
</file>